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amlet\UserShares\dpmc\data\HollandS\Documents\temp\"/>
    </mc:Choice>
  </mc:AlternateContent>
  <xr:revisionPtr revIDLastSave="0" documentId="13_ncr:1_{30AD39B7-75C7-43C8-BC1F-F979390C3158}" xr6:coauthVersionLast="47" xr6:coauthVersionMax="47" xr10:uidLastSave="{00000000-0000-0000-0000-000000000000}"/>
  <bookViews>
    <workbookView xWindow="28680" yWindow="-120" windowWidth="29040" windowHeight="1584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expenses'!$A$1:$E$31</definedName>
    <definedName name="_xlnm.Print_Area" localSheetId="4">'Gifts and benefits'!$A$1:$F$36</definedName>
    <definedName name="_xlnm.Print_Area" localSheetId="2">Hospitality!$A$1:$E$32</definedName>
    <definedName name="_xlnm.Print_Area" localSheetId="0">'Summary and sign-off'!$A$1:$F$23</definedName>
    <definedName name="_xlnm.Print_Area" localSheetId="1">Travel!$A$1:$E$94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1" l="1"/>
  <c r="D25" i="4"/>
  <c r="C25" i="3"/>
  <c r="C25" i="2"/>
  <c r="C69" i="1"/>
  <c r="C29" i="1"/>
  <c r="B6" i="13" l="1"/>
  <c r="E60" i="13"/>
  <c r="C60" i="13"/>
  <c r="C27" i="4"/>
  <c r="C26" i="4"/>
  <c r="B60" i="13" l="1"/>
  <c r="B59" i="13"/>
  <c r="D59" i="13"/>
  <c r="B58" i="13"/>
  <c r="D58" i="13"/>
  <c r="D56" i="13"/>
  <c r="B56" i="13"/>
  <c r="D55" i="13"/>
  <c r="B55" i="13"/>
  <c r="B2" i="4"/>
  <c r="B3" i="4"/>
  <c r="B2" i="3"/>
  <c r="B3" i="3"/>
  <c r="B2" i="2"/>
  <c r="B3" i="2"/>
  <c r="B2" i="1"/>
  <c r="B3" i="1"/>
  <c r="F58" i="13" l="1"/>
  <c r="D25" i="2" s="1"/>
  <c r="F60" i="13"/>
  <c r="E25" i="4" s="1"/>
  <c r="F59" i="13"/>
  <c r="D25" i="3" s="1"/>
  <c r="F56" i="13"/>
  <c r="D69" i="1" s="1"/>
  <c r="F55" i="13"/>
  <c r="D29" i="1" s="1"/>
  <c r="C13" i="13"/>
  <c r="C12" i="13"/>
  <c r="C11" i="13"/>
  <c r="D57" i="13" l="1"/>
  <c r="C16" i="13"/>
  <c r="C17" i="13"/>
  <c r="B5" i="4" l="1"/>
  <c r="B4" i="4"/>
  <c r="B5" i="3"/>
  <c r="B4" i="3"/>
  <c r="B5" i="2"/>
  <c r="B4" i="2"/>
  <c r="B5" i="1"/>
  <c r="B4" i="1"/>
  <c r="C15" i="13" l="1"/>
  <c r="F12" i="13" l="1"/>
  <c r="C25" i="4"/>
  <c r="F11" i="13" s="1"/>
  <c r="F13" i="13" l="1"/>
  <c r="B69" i="1"/>
  <c r="B29" i="1"/>
  <c r="B15" i="13" s="1"/>
  <c r="B16" i="13" l="1"/>
  <c r="C83" i="1"/>
  <c r="B57" i="13"/>
  <c r="F57" i="13" s="1"/>
  <c r="D83" i="1" s="1"/>
  <c r="B17" i="13"/>
  <c r="B25" i="3"/>
  <c r="B13" i="13" s="1"/>
  <c r="B25" i="2"/>
  <c r="B12" i="13" s="1"/>
  <c r="B11" i="13" l="1"/>
  <c r="B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2"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<sst xmlns="http://schemas.openxmlformats.org/spreadsheetml/2006/main" count="342" uniqueCount="207">
  <si>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</si>
  <si>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</si>
  <si>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</si>
  <si>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</si>
  <si>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</si>
  <si>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</si>
  <si>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</si>
  <si>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</si>
  <si>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</si>
  <si>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</si>
  <si>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</si>
  <si>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</si>
  <si>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</si>
  <si>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</si>
  <si>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</si>
  <si>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</si>
  <si>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</si>
  <si>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</si>
  <si>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</si>
  <si>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</si>
  <si>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</si>
  <si>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</si>
  <si>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</si>
  <si>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</si>
  <si>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</si>
  <si>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</si>
  <si>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</si>
  <si>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</si>
  <si>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</si>
  <si>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</si>
  <si>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</si>
  <si>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</si>
  <si>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</si>
  <si>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</si>
  <si>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</si>
  <si>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</si>
  <si>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</si>
  <si>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</si>
  <si>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</si>
  <si>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</si>
  <si>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</si>
  <si>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</si>
  <si>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</si>
  <si>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</si>
  <si>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</si>
  <si>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</si>
  <si>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</si>
  <si>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</si>
  <si>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</si>
  <si>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</si>
  <si>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</si>
  <si>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</si>
  <si>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</si>
  <si>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</si>
  <si>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</si>
  <si>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</si>
  <si>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</si>
  <si>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</si>
  <si>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</si>
  <si>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</si>
  <si>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</si>
  <si>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</si>
  <si>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</si>
  <si>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</si>
  <si>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</si>
  <si>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</si>
  <si>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</si>
  <si>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</si>
  <si>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</si>
  <si>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</si>
  <si>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</si>
  <si>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</si>
  <si>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</si>
  <si>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</si>
  <si>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</si>
  <si>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</si>
  <si>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</si>
  <si>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</si>
  <si>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</si>
  <si>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</si>
  <si>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</si>
  <si>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</si>
  <si>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</si>
  <si>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</si>
  <si>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</si>
  <si>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</si>
  <si>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</si>
  <si>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</si>
  <si>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</si>
  <si>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</si>
  <si>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</si>
  <si>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</si>
  <si>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</si>
  <si>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</si>
  <si>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</si>
  <si>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</si>
  <si>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</si>
  <si>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</si>
  <si>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</si>
  <si>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</si>
  <si>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</si>
  <si>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</si>
  <si>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</si>
  <si>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</si>
  <si>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</si>
  <si>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</si>
  <si>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</si>
  <si>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</si>
  <si>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</si>
  <si>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</si>
  <si>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</si>
  <si>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</si>
  <si>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</si>
  <si>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</si>
  <si>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</si>
  <si>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</si>
  <si>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</si>
  <si>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</si>
  <si>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</si>
  <si>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</si>
  <si>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</si>
  <si>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</si>
  <si>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National Emergency Management Agency</t>
  </si>
  <si>
    <t>Dave Gawn</t>
  </si>
  <si>
    <t xml:space="preserve">Working from Christchurch office </t>
  </si>
  <si>
    <t xml:space="preserve">Airfares </t>
  </si>
  <si>
    <t xml:space="preserve">Christchurch </t>
  </si>
  <si>
    <t xml:space="preserve">Bay of Plenty CDEM Coordinating Executive Group meeting </t>
  </si>
  <si>
    <t>Tauranga</t>
  </si>
  <si>
    <t xml:space="preserve">Speaker at Quakecore conference </t>
  </si>
  <si>
    <t xml:space="preserve">Napier </t>
  </si>
  <si>
    <t xml:space="preserve">Blenheim </t>
  </si>
  <si>
    <t>Meetings with Auckland Council</t>
  </si>
  <si>
    <t>Auckland</t>
  </si>
  <si>
    <t xml:space="preserve">Auckland </t>
  </si>
  <si>
    <t>Accommodation</t>
  </si>
  <si>
    <t xml:space="preserve">Tauranga </t>
  </si>
  <si>
    <t xml:space="preserve">Accommodation </t>
  </si>
  <si>
    <t xml:space="preserve">Whangarei </t>
  </si>
  <si>
    <t xml:space="preserve">Rental car </t>
  </si>
  <si>
    <t xml:space="preserve">Meeting with Cyclone Recovery CE's </t>
  </si>
  <si>
    <t>Taxi</t>
  </si>
  <si>
    <t xml:space="preserve">Wellington </t>
  </si>
  <si>
    <t xml:space="preserve">Fiji/Brisbane </t>
  </si>
  <si>
    <t xml:space="preserve">Meals </t>
  </si>
  <si>
    <t xml:space="preserve">Canberra </t>
  </si>
  <si>
    <t>RRANZ</t>
  </si>
  <si>
    <t>Emergency Management Canterbury Controllers Forum</t>
  </si>
  <si>
    <t>Visit with PM to Northland (overnight in Auckland)</t>
  </si>
  <si>
    <t xml:space="preserve">Accompanying Minister to Northland CDEM Forum </t>
  </si>
  <si>
    <t>No hospitality offered to anyone external to Public Servcie or statutory Crown entities</t>
  </si>
  <si>
    <t xml:space="preserve">Phone and data costs </t>
  </si>
  <si>
    <t xml:space="preserve">August 2022 to June 2023 </t>
  </si>
  <si>
    <t>Fuel</t>
  </si>
  <si>
    <t>Timaru</t>
  </si>
  <si>
    <t xml:space="preserve">Visit to Marlborough with Minister following floods/state of local emergency </t>
  </si>
  <si>
    <t>Meals</t>
  </si>
  <si>
    <t>Wellington</t>
  </si>
  <si>
    <t xml:space="preserve">Fiji  </t>
  </si>
  <si>
    <t>13 - 18 September 2022</t>
  </si>
  <si>
    <t>Pacific Disaster Risk Reduction Ministers meeting</t>
  </si>
  <si>
    <t xml:space="preserve">Pacific Disaster Risk Reduction Ministers meeting (Fiji) and Asia Pacific Ministerial Conference on Disaster Risk Reduction (Brisbane) </t>
  </si>
  <si>
    <t xml:space="preserve">Brisbane </t>
  </si>
  <si>
    <t xml:space="preserve">Public Service Leadership Team retreat </t>
  </si>
  <si>
    <t xml:space="preserve">Fuel </t>
  </si>
  <si>
    <t>Wairarapa</t>
  </si>
  <si>
    <t xml:space="preserve">9-10 August 2022 </t>
  </si>
  <si>
    <t xml:space="preserve">Risk &amp; Resilience New Zealand Summit </t>
  </si>
  <si>
    <t xml:space="preserve">Conference fees </t>
  </si>
  <si>
    <t xml:space="preserve">Travel from office to airport for Canberra trip </t>
  </si>
  <si>
    <t xml:space="preserve">Travel from airport to home after Canberra trip </t>
  </si>
  <si>
    <t xml:space="preserve">Taxi </t>
  </si>
  <si>
    <t>Travel from airport to home following Brisbane trip</t>
  </si>
  <si>
    <t>Meeting with Waimakariri CDEM</t>
  </si>
  <si>
    <t xml:space="preserve">Rangiora </t>
  </si>
  <si>
    <t>23 - 24 November 2022</t>
  </si>
  <si>
    <t xml:space="preserve">Taxis </t>
  </si>
  <si>
    <t>13 - 24 September 2022</t>
  </si>
  <si>
    <t xml:space="preserve">Taxi from home to airport for Auckland Council meetings </t>
  </si>
  <si>
    <t>Taxi from airport to home after Auckland Council meetings</t>
  </si>
  <si>
    <t>Travel with Prime Minister for Australia/ New Zealand disaster response and recovery meetings (no travel cost)</t>
  </si>
  <si>
    <t>Taxi from work to airport (for visit with Minister to Marlborough)</t>
  </si>
  <si>
    <t>Taxi from accommodation to meeting (in Auckland)</t>
  </si>
  <si>
    <t>Taxi from Auckland meeting to airport</t>
  </si>
  <si>
    <t>Taxi from airport to home following Auckland trip</t>
  </si>
  <si>
    <t>Meeting with NZ Infrastructure Commission Board</t>
  </si>
  <si>
    <t>Meal in Auckland (with FENZ CE)</t>
  </si>
  <si>
    <t>Whitcoulls voucher as a thank you for speaking on an expert panel</t>
  </si>
  <si>
    <t>NZ  Secuirty Sector Professional Development course dinner</t>
  </si>
  <si>
    <t>Victoria University</t>
  </si>
  <si>
    <t>Presented on the course; NEMA staff attended course</t>
  </si>
  <si>
    <t>Phone data</t>
  </si>
  <si>
    <t>Taxi from work to airport for Auckland meetings incl Board of NZ Infrastructure Commission</t>
  </si>
  <si>
    <t>Taxi from Auckland airport to accommodation (Auckland meetings and NZ Infrastructure Commission Board)</t>
  </si>
  <si>
    <t>Meeting with Mayor and CEG Chair (Timaru)</t>
  </si>
  <si>
    <t xml:space="preserve">Auckland visits  Ellerslie aNCMC with Minister </t>
  </si>
  <si>
    <t xml:space="preserve">Aucklnd visits incl Ellerslie aNCMC with Minister </t>
  </si>
  <si>
    <t>Visit to Hawkes Bay to meet with CDEM staff and community members following North Island severe weather events (NISWE)</t>
  </si>
  <si>
    <t xml:space="preserve">Taxi from Auckland airport to West Harbour accommodation following visit to Northland with PM </t>
  </si>
  <si>
    <t>Taxi from Auckland airport to West Harbour acommodation prior to visit to Northland with PM</t>
  </si>
  <si>
    <t>Taxi from West Harbour accommodation to Auckland airport following visit to Northland with PM</t>
  </si>
  <si>
    <t>Taxi from home to airport for BoP CDEM Coordinating Group meeting</t>
  </si>
  <si>
    <t>Meeting with Australia National Emergency Management Agency (note travel &amp; some  accommodation not paid by NEMA)</t>
  </si>
  <si>
    <t xml:space="preserve">Meeting with Australia National Emergency Management Agency </t>
  </si>
  <si>
    <t xml:space="preserve">6 x Uber trips between meetings with Australia National Emergency Management Agency </t>
  </si>
  <si>
    <t>Chief  Financial Officer</t>
  </si>
  <si>
    <t xml:space="preserve">Used to purchase book on tikanga for the NEMA library. Includes GST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</si>
</sst>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quot;$&quot;#,##0.00;[Red]&quot;$&quot;#,##0.00"/>
  </numFmts>
  <fonts count="3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35">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0" fontId="0" fillId="0" borderId="0" xfId="0" applyFill="1" applyProtection="1">
      <protection locked="0"/>
    </xf>
    <xf numFmtId="167" fontId="11" fillId="10" borderId="3" xfId="0" applyNumberFormat="1" applyFont="1" applyFill="1" applyBorder="1" applyAlignment="1" applyProtection="1">
      <alignment horizontal="right"/>
      <protection locked="0"/>
    </xf>
    <xf numFmtId="167" fontId="11" fillId="10" borderId="3" xfId="0" applyNumberFormat="1" applyFont="1" applyFill="1" applyBorder="1" applyAlignment="1" applyProtection="1">
      <alignment horizontal="right" vertical="center"/>
      <protection locked="0"/>
    </xf>
    <xf numFmtId="168" fontId="0" fillId="0" borderId="0" xfId="0" applyNumberFormat="1" applyAlignment="1">
      <alignment wrapText="1"/>
    </xf>
    <xf numFmtId="168" fontId="0" fillId="10" borderId="4" xfId="0" applyNumberFormat="1" applyFill="1" applyBorder="1" applyAlignment="1" applyProtection="1">
      <alignment vertical="center" wrapText="1"/>
      <protection locked="0"/>
    </xf>
    <xf numFmtId="168" fontId="0" fillId="0" borderId="0" xfId="0" applyNumberFormat="1" applyProtection="1">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F17" sqref="F1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17" t="s">
        <v>2</v>
      </c>
      <c r="B1" s="117"/>
      <c r="C1" s="117"/>
      <c r="D1" s="117"/>
      <c r="E1" s="117"/>
      <c r="F1" s="117"/>
      <c r="G1" s="17"/>
      <c r="H1" s="17"/>
      <c r="I1" s="17"/>
      <c r="J1" s="17"/>
      <c r="K1" s="17"/>
    </row>
    <row r="2" spans="1:11" ht="21" customHeight="1" x14ac:dyDescent="0.2">
      <c r="A2" s="3" t="s">
        <v>3</v>
      </c>
      <c r="B2" s="118" t="s">
        <v>122</v>
      </c>
      <c r="C2" s="118"/>
      <c r="D2" s="118"/>
      <c r="E2" s="118"/>
      <c r="F2" s="118"/>
      <c r="G2" s="17"/>
      <c r="H2" s="17"/>
      <c r="I2" s="17"/>
      <c r="J2" s="17"/>
      <c r="K2" s="17"/>
    </row>
    <row r="3" spans="1:11" ht="15.75" x14ac:dyDescent="0.2">
      <c r="A3" s="3" t="s">
        <v>4</v>
      </c>
      <c r="B3" s="118" t="s">
        <v>123</v>
      </c>
      <c r="C3" s="118"/>
      <c r="D3" s="118"/>
      <c r="E3" s="118"/>
      <c r="F3" s="118"/>
      <c r="G3" s="17"/>
      <c r="H3" s="17"/>
      <c r="I3" s="17"/>
      <c r="J3" s="17"/>
      <c r="K3" s="17"/>
    </row>
    <row r="4" spans="1:11" ht="21" customHeight="1" x14ac:dyDescent="0.2">
      <c r="A4" s="3" t="s">
        <v>5</v>
      </c>
      <c r="B4" s="119">
        <v>44743</v>
      </c>
      <c r="C4" s="119"/>
      <c r="D4" s="119"/>
      <c r="E4" s="119"/>
      <c r="F4" s="119"/>
      <c r="G4" s="17"/>
      <c r="H4" s="17"/>
      <c r="I4" s="17"/>
      <c r="J4" s="17"/>
      <c r="K4" s="17"/>
    </row>
    <row r="5" spans="1:11" ht="21" customHeight="1" x14ac:dyDescent="0.2">
      <c r="A5" s="3" t="s">
        <v>6</v>
      </c>
      <c r="B5" s="119">
        <v>45107</v>
      </c>
      <c r="C5" s="119"/>
      <c r="D5" s="119"/>
      <c r="E5" s="119"/>
      <c r="F5" s="119"/>
      <c r="G5" s="17"/>
      <c r="H5" s="17"/>
      <c r="I5" s="17"/>
      <c r="J5" s="17"/>
      <c r="K5" s="17"/>
    </row>
    <row r="6" spans="1:11" ht="21" customHeight="1" x14ac:dyDescent="0.2">
      <c r="A6" s="3" t="s">
        <v>7</v>
      </c>
      <c r="B6" s="116" t="str">
        <f>IF(AND(Travel!B7&lt;&gt;A30,Hospitality!B7&lt;&gt;A30,'All other expenses'!B7&lt;&gt;A30,'Gifts and benefits'!B7&lt;&gt;A30),A31,IF(AND(Travel!B7=A30,Hospitality!B7=A30,'All other expenses'!B7=A30,'Gifts and benefits'!B7=A30),A33,A32))</f>
        <v>Data and totals checked on all sheets</v>
      </c>
      <c r="C6" s="116"/>
      <c r="D6" s="116"/>
      <c r="E6" s="116"/>
      <c r="F6" s="116"/>
      <c r="G6" s="23"/>
      <c r="H6" s="17"/>
      <c r="I6" s="17"/>
      <c r="J6" s="17"/>
      <c r="K6" s="17"/>
    </row>
    <row r="7" spans="1:11" ht="31.5" x14ac:dyDescent="0.2">
      <c r="A7" s="3" t="s">
        <v>8</v>
      </c>
      <c r="B7" s="115" t="s">
        <v>41</v>
      </c>
      <c r="C7" s="115"/>
      <c r="D7" s="115"/>
      <c r="E7" s="115"/>
      <c r="F7" s="115"/>
      <c r="G7" s="23"/>
      <c r="H7" s="17"/>
      <c r="I7" s="17"/>
      <c r="J7" s="17"/>
      <c r="K7" s="17"/>
    </row>
    <row r="8" spans="1:11" ht="25.5" customHeight="1" x14ac:dyDescent="0.2">
      <c r="A8" s="3" t="s">
        <v>10</v>
      </c>
      <c r="B8" s="115" t="s">
        <v>205</v>
      </c>
      <c r="C8" s="115"/>
      <c r="D8" s="115"/>
      <c r="E8" s="115"/>
      <c r="F8" s="115"/>
      <c r="G8" s="23"/>
      <c r="H8" s="17"/>
      <c r="I8" s="17"/>
      <c r="J8" s="17"/>
      <c r="K8" s="17"/>
    </row>
    <row r="9" spans="1:11" ht="66.75" customHeight="1" x14ac:dyDescent="0.2">
      <c r="A9" s="114" t="s">
        <v>12</v>
      </c>
      <c r="B9" s="114"/>
      <c r="C9" s="114"/>
      <c r="D9" s="114"/>
      <c r="E9" s="114"/>
      <c r="F9" s="114"/>
      <c r="G9" s="23"/>
      <c r="H9" s="17"/>
      <c r="I9" s="17"/>
      <c r="J9" s="17"/>
      <c r="K9" s="17"/>
    </row>
    <row r="10" spans="1:11" s="77" customFormat="1" ht="36" customHeight="1" x14ac:dyDescent="0.2">
      <c r="A10" s="71" t="s">
        <v>13</v>
      </c>
      <c r="B10" s="72" t="s">
        <v>14</v>
      </c>
      <c r="C10" s="72" t="s">
        <v>15</v>
      </c>
      <c r="D10" s="73"/>
      <c r="E10" s="74" t="s">
        <v>1</v>
      </c>
      <c r="F10" s="75" t="s">
        <v>16</v>
      </c>
      <c r="G10" s="76"/>
      <c r="H10" s="76"/>
      <c r="I10" s="76"/>
      <c r="J10" s="76"/>
      <c r="K10" s="76"/>
    </row>
    <row r="11" spans="1:11" ht="27.75" customHeight="1" x14ac:dyDescent="0.2">
      <c r="A11" s="8" t="s">
        <v>17</v>
      </c>
      <c r="B11" s="45">
        <f>B15+B16+B17</f>
        <v>12128.25</v>
      </c>
      <c r="C11" s="51" t="str">
        <f>IF(Travel!B6="",A34,Travel!B6)</f>
        <v>Figures exclude GST</v>
      </c>
      <c r="D11" s="6"/>
      <c r="E11" s="8" t="s">
        <v>18</v>
      </c>
      <c r="F11" s="33">
        <f>'Gifts and benefits'!C25</f>
        <v>2</v>
      </c>
      <c r="G11" s="29"/>
      <c r="H11" s="29"/>
      <c r="I11" s="29"/>
      <c r="J11" s="29"/>
      <c r="K11" s="29"/>
    </row>
    <row r="12" spans="1:11" ht="27.75" customHeight="1" x14ac:dyDescent="0.2">
      <c r="A12" s="8" t="s">
        <v>0</v>
      </c>
      <c r="B12" s="45">
        <f>Hospitality!B25</f>
        <v>0</v>
      </c>
      <c r="C12" s="51" t="str">
        <f>IF(Hospitality!B6="",A34,Hospitality!B6)</f>
        <v>Figures exclude GST</v>
      </c>
      <c r="D12" s="6"/>
      <c r="E12" s="8" t="s">
        <v>19</v>
      </c>
      <c r="F12" s="33">
        <f>'Gifts and benefits'!C26</f>
        <v>2</v>
      </c>
      <c r="G12" s="29"/>
      <c r="H12" s="29"/>
      <c r="I12" s="29"/>
      <c r="J12" s="29"/>
      <c r="K12" s="29"/>
    </row>
    <row r="13" spans="1:11" ht="27.75" customHeight="1" x14ac:dyDescent="0.2">
      <c r="A13" s="8" t="s">
        <v>20</v>
      </c>
      <c r="B13" s="45">
        <f>'All other expenses'!B25</f>
        <v>1726.12</v>
      </c>
      <c r="C13" s="51" t="str">
        <f>IF('All other expenses'!B6="",A34,'All other expenses'!B6)</f>
        <v>Figures exclude GST</v>
      </c>
      <c r="D13" s="6"/>
      <c r="E13" s="8" t="s">
        <v>21</v>
      </c>
      <c r="F13" s="33">
        <f>'Gifts and benefits'!C27</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22</v>
      </c>
      <c r="B15" s="47">
        <f>Travel!B29</f>
        <v>4896.5900000000011</v>
      </c>
      <c r="C15" s="53" t="str">
        <f>C11</f>
        <v>Figures exclude GST</v>
      </c>
      <c r="D15" s="6"/>
      <c r="E15" s="6"/>
      <c r="F15" s="35"/>
      <c r="G15" s="17"/>
      <c r="H15" s="17"/>
      <c r="I15" s="17"/>
      <c r="J15" s="17"/>
      <c r="K15" s="17"/>
    </row>
    <row r="16" spans="1:11" ht="27.75" customHeight="1" x14ac:dyDescent="0.2">
      <c r="A16" s="9" t="s">
        <v>23</v>
      </c>
      <c r="B16" s="47">
        <f>Travel!B69</f>
        <v>7125.1499999999987</v>
      </c>
      <c r="C16" s="53" t="str">
        <f>C11</f>
        <v>Figures exclude GST</v>
      </c>
      <c r="D16" s="36"/>
      <c r="E16" s="6"/>
      <c r="F16" s="37"/>
      <c r="G16" s="17"/>
      <c r="H16" s="17"/>
      <c r="I16" s="17"/>
      <c r="J16" s="17"/>
      <c r="K16" s="17"/>
    </row>
    <row r="17" spans="1:11" ht="27.75" customHeight="1" x14ac:dyDescent="0.2">
      <c r="A17" s="9" t="s">
        <v>24</v>
      </c>
      <c r="B17" s="47">
        <f>Travel!B83</f>
        <v>106.50999999999999</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25</v>
      </c>
      <c r="B19" s="19"/>
      <c r="C19" s="17"/>
      <c r="D19" s="17"/>
      <c r="E19" s="17"/>
      <c r="F19" s="17"/>
      <c r="G19" s="17"/>
      <c r="H19" s="17"/>
      <c r="I19" s="17"/>
      <c r="J19" s="17"/>
      <c r="K19" s="17"/>
    </row>
    <row r="20" spans="1:11" x14ac:dyDescent="0.2">
      <c r="A20" s="20" t="s">
        <v>26</v>
      </c>
      <c r="D20" s="17"/>
      <c r="E20" s="17"/>
      <c r="F20" s="17"/>
      <c r="G20" s="17"/>
      <c r="H20" s="17"/>
      <c r="I20" s="17"/>
      <c r="J20" s="17"/>
      <c r="K20" s="17"/>
    </row>
    <row r="21" spans="1:11" ht="12.6" customHeight="1" x14ac:dyDescent="0.2">
      <c r="A21" s="20" t="s">
        <v>27</v>
      </c>
      <c r="D21" s="17"/>
      <c r="E21" s="17"/>
      <c r="F21" s="17"/>
      <c r="G21" s="17"/>
      <c r="H21" s="17"/>
      <c r="I21" s="17"/>
      <c r="J21" s="17"/>
      <c r="K21" s="17"/>
    </row>
    <row r="22" spans="1:11" ht="12.6" customHeight="1" x14ac:dyDescent="0.2">
      <c r="A22" s="20" t="s">
        <v>28</v>
      </c>
      <c r="D22" s="17"/>
      <c r="E22" s="17"/>
      <c r="F22" s="17"/>
      <c r="G22" s="17"/>
      <c r="H22" s="17"/>
      <c r="I22" s="17"/>
      <c r="J22" s="17"/>
      <c r="K22" s="17"/>
    </row>
    <row r="23" spans="1:11" ht="12.6" customHeight="1" x14ac:dyDescent="0.2">
      <c r="A23" s="20" t="s">
        <v>29</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30</v>
      </c>
      <c r="B25" s="13"/>
      <c r="C25" s="13"/>
      <c r="D25" s="13"/>
      <c r="E25" s="13"/>
      <c r="F25" s="13"/>
      <c r="G25" s="17"/>
      <c r="H25" s="17"/>
      <c r="I25" s="17"/>
      <c r="J25" s="17"/>
      <c r="K25" s="17"/>
    </row>
    <row r="26" spans="1:11" ht="12.75" hidden="1" customHeight="1" x14ac:dyDescent="0.2">
      <c r="A26" s="11" t="s">
        <v>31</v>
      </c>
      <c r="B26" s="4"/>
      <c r="C26" s="4"/>
      <c r="D26" s="11"/>
      <c r="E26" s="11"/>
      <c r="F26" s="11"/>
      <c r="G26" s="17"/>
      <c r="H26" s="17"/>
      <c r="I26" s="17"/>
      <c r="J26" s="17"/>
      <c r="K26" s="17"/>
    </row>
    <row r="27" spans="1:11" hidden="1" x14ac:dyDescent="0.2">
      <c r="A27" s="10" t="s">
        <v>32</v>
      </c>
      <c r="B27" s="10"/>
      <c r="C27" s="10"/>
      <c r="D27" s="10"/>
      <c r="E27" s="10"/>
      <c r="F27" s="10"/>
      <c r="G27" s="17"/>
      <c r="H27" s="17"/>
      <c r="I27" s="17"/>
      <c r="J27" s="17"/>
      <c r="K27" s="17"/>
    </row>
    <row r="28" spans="1:11" hidden="1" x14ac:dyDescent="0.2">
      <c r="A28" s="10" t="s">
        <v>33</v>
      </c>
      <c r="B28" s="10"/>
      <c r="C28" s="10"/>
      <c r="D28" s="10"/>
      <c r="E28" s="10"/>
      <c r="F28" s="10"/>
      <c r="G28" s="17"/>
      <c r="H28" s="17"/>
      <c r="I28" s="17"/>
      <c r="J28" s="17"/>
      <c r="K28" s="17"/>
    </row>
    <row r="29" spans="1:11" hidden="1" x14ac:dyDescent="0.2">
      <c r="A29" s="11" t="s">
        <v>34</v>
      </c>
      <c r="B29" s="11"/>
      <c r="C29" s="11"/>
      <c r="D29" s="11"/>
      <c r="E29" s="11"/>
      <c r="F29" s="11"/>
      <c r="G29" s="17"/>
      <c r="H29" s="17"/>
      <c r="I29" s="17"/>
      <c r="J29" s="17"/>
      <c r="K29" s="17"/>
    </row>
    <row r="30" spans="1:11" hidden="1" x14ac:dyDescent="0.2">
      <c r="A30" s="11" t="s">
        <v>35</v>
      </c>
      <c r="B30" s="11"/>
      <c r="C30" s="11"/>
      <c r="D30" s="11"/>
      <c r="E30" s="11"/>
      <c r="F30" s="11"/>
      <c r="G30" s="17"/>
      <c r="H30" s="17"/>
      <c r="I30" s="17"/>
      <c r="J30" s="17"/>
      <c r="K30" s="17"/>
    </row>
    <row r="31" spans="1:11" hidden="1" x14ac:dyDescent="0.2">
      <c r="A31" s="10" t="s">
        <v>36</v>
      </c>
      <c r="B31" s="10"/>
      <c r="C31" s="10"/>
      <c r="D31" s="10"/>
      <c r="E31" s="10"/>
      <c r="F31" s="10"/>
      <c r="G31" s="17"/>
      <c r="H31" s="17"/>
      <c r="I31" s="17"/>
      <c r="J31" s="17"/>
      <c r="K31" s="17"/>
    </row>
    <row r="32" spans="1:11" hidden="1" x14ac:dyDescent="0.2">
      <c r="A32" s="10" t="s">
        <v>37</v>
      </c>
      <c r="B32" s="10"/>
      <c r="C32" s="10"/>
      <c r="D32" s="10"/>
      <c r="E32" s="10"/>
      <c r="F32" s="10"/>
      <c r="G32" s="17"/>
      <c r="H32" s="17"/>
      <c r="I32" s="17"/>
      <c r="J32" s="17"/>
      <c r="K32" s="17"/>
    </row>
    <row r="33" spans="1:11" hidden="1" x14ac:dyDescent="0.2">
      <c r="A33" s="10" t="s">
        <v>38</v>
      </c>
      <c r="B33" s="10"/>
      <c r="C33" s="10"/>
      <c r="D33" s="10"/>
      <c r="E33" s="10"/>
      <c r="F33" s="10"/>
      <c r="G33" s="17"/>
      <c r="H33" s="17"/>
      <c r="I33" s="17"/>
      <c r="J33" s="17"/>
      <c r="K33" s="17"/>
    </row>
    <row r="34" spans="1:11" hidden="1" x14ac:dyDescent="0.2">
      <c r="A34" s="11" t="s">
        <v>39</v>
      </c>
      <c r="B34" s="11"/>
      <c r="C34" s="11"/>
      <c r="D34" s="11"/>
      <c r="E34" s="11"/>
      <c r="F34" s="11"/>
      <c r="G34" s="17"/>
      <c r="H34" s="17"/>
      <c r="I34" s="17"/>
      <c r="J34" s="17"/>
      <c r="K34" s="17"/>
    </row>
    <row r="35" spans="1:11" hidden="1" x14ac:dyDescent="0.2">
      <c r="A35" s="11" t="s">
        <v>40</v>
      </c>
      <c r="B35" s="11"/>
      <c r="C35" s="11"/>
      <c r="D35" s="11"/>
      <c r="E35" s="11"/>
      <c r="F35" s="11"/>
      <c r="G35" s="17"/>
      <c r="H35" s="17"/>
      <c r="I35" s="17"/>
      <c r="J35" s="17"/>
      <c r="K35" s="17"/>
    </row>
    <row r="36" spans="1:11" hidden="1" x14ac:dyDescent="0.2">
      <c r="A36" s="10" t="s">
        <v>9</v>
      </c>
      <c r="B36" s="49"/>
      <c r="C36" s="49"/>
      <c r="D36" s="49"/>
      <c r="E36" s="49"/>
      <c r="F36" s="49"/>
      <c r="G36" s="17"/>
      <c r="H36" s="17"/>
      <c r="I36" s="17"/>
      <c r="J36" s="17"/>
      <c r="K36" s="17"/>
    </row>
    <row r="37" spans="1:11" hidden="1" x14ac:dyDescent="0.2">
      <c r="A37" s="10" t="s">
        <v>41</v>
      </c>
      <c r="B37" s="49"/>
      <c r="C37" s="49"/>
      <c r="D37" s="49"/>
      <c r="E37" s="49"/>
      <c r="F37" s="49"/>
      <c r="G37" s="17"/>
      <c r="H37" s="17"/>
      <c r="I37" s="17"/>
      <c r="J37" s="17"/>
      <c r="K37" s="17"/>
    </row>
    <row r="38" spans="1:11" hidden="1" x14ac:dyDescent="0.2">
      <c r="A38" s="10" t="s">
        <v>11</v>
      </c>
      <c r="B38" s="49"/>
      <c r="C38" s="49"/>
      <c r="D38" s="49"/>
      <c r="E38" s="49"/>
      <c r="F38" s="49"/>
      <c r="G38" s="17"/>
      <c r="H38" s="17"/>
      <c r="I38" s="17"/>
      <c r="J38" s="17"/>
      <c r="K38" s="17"/>
    </row>
    <row r="39" spans="1:11" hidden="1" x14ac:dyDescent="0.2">
      <c r="A39" s="11" t="s">
        <v>42</v>
      </c>
      <c r="B39" s="4"/>
      <c r="C39" s="4"/>
      <c r="D39" s="4"/>
      <c r="E39" s="4"/>
      <c r="F39" s="4"/>
      <c r="G39" s="17"/>
      <c r="H39" s="17"/>
      <c r="I39" s="17"/>
      <c r="J39" s="17"/>
      <c r="K39" s="17"/>
    </row>
    <row r="40" spans="1:11" hidden="1" x14ac:dyDescent="0.2">
      <c r="A40" s="4" t="s">
        <v>43</v>
      </c>
      <c r="B40" s="4"/>
      <c r="C40" s="4"/>
      <c r="D40" s="4"/>
      <c r="E40" s="4"/>
      <c r="F40" s="4"/>
      <c r="G40" s="17"/>
      <c r="H40" s="17"/>
      <c r="I40" s="17"/>
      <c r="J40" s="17"/>
      <c r="K40" s="17"/>
    </row>
    <row r="41" spans="1:11" hidden="1" x14ac:dyDescent="0.2">
      <c r="A41" s="4" t="s">
        <v>44</v>
      </c>
      <c r="B41" s="4"/>
      <c r="C41" s="4"/>
      <c r="D41" s="4"/>
      <c r="E41" s="4"/>
      <c r="F41" s="4"/>
      <c r="G41" s="17"/>
      <c r="H41" s="17"/>
      <c r="I41" s="17"/>
      <c r="J41" s="17"/>
      <c r="K41" s="17"/>
    </row>
    <row r="42" spans="1:11" hidden="1" x14ac:dyDescent="0.2">
      <c r="A42" s="4" t="s">
        <v>45</v>
      </c>
      <c r="B42" s="4"/>
      <c r="C42" s="4"/>
      <c r="D42" s="4"/>
      <c r="E42" s="4"/>
      <c r="F42" s="4"/>
      <c r="G42" s="17"/>
      <c r="H42" s="17"/>
      <c r="I42" s="17"/>
      <c r="J42" s="17"/>
      <c r="K42" s="17"/>
    </row>
    <row r="43" spans="1:11" hidden="1" x14ac:dyDescent="0.2">
      <c r="A43" s="4" t="s">
        <v>46</v>
      </c>
      <c r="B43" s="4"/>
      <c r="C43" s="4"/>
      <c r="D43" s="4"/>
      <c r="E43" s="4"/>
      <c r="F43" s="4"/>
      <c r="G43" s="17"/>
      <c r="H43" s="17"/>
      <c r="I43" s="17"/>
      <c r="J43" s="17"/>
      <c r="K43" s="17"/>
    </row>
    <row r="44" spans="1:11" hidden="1" x14ac:dyDescent="0.2">
      <c r="A44" s="4" t="s">
        <v>47</v>
      </c>
      <c r="B44" s="4"/>
      <c r="C44" s="4"/>
      <c r="D44" s="4"/>
      <c r="E44" s="4"/>
      <c r="F44" s="4"/>
      <c r="G44" s="17"/>
      <c r="H44" s="17"/>
      <c r="I44" s="17"/>
      <c r="J44" s="17"/>
      <c r="K44" s="17"/>
    </row>
    <row r="45" spans="1:11" hidden="1" x14ac:dyDescent="0.2">
      <c r="A45" s="50" t="s">
        <v>48</v>
      </c>
      <c r="B45" s="49"/>
      <c r="C45" s="49"/>
      <c r="D45" s="49"/>
      <c r="E45" s="49"/>
      <c r="F45" s="49"/>
      <c r="G45" s="17"/>
      <c r="H45" s="17"/>
      <c r="I45" s="17"/>
      <c r="J45" s="17"/>
      <c r="K45" s="17"/>
    </row>
    <row r="46" spans="1:11" hidden="1" x14ac:dyDescent="0.2">
      <c r="A46" s="49" t="s">
        <v>49</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50</v>
      </c>
      <c r="B48" s="49"/>
      <c r="C48" s="49"/>
      <c r="D48" s="49"/>
      <c r="E48" s="49"/>
      <c r="F48" s="49"/>
      <c r="G48" s="17"/>
      <c r="H48" s="17"/>
      <c r="I48" s="17"/>
      <c r="J48" s="17"/>
      <c r="K48" s="17"/>
    </row>
    <row r="49" spans="1:11" ht="25.5" hidden="1" x14ac:dyDescent="0.2">
      <c r="A49" s="65" t="s">
        <v>51</v>
      </c>
      <c r="B49" s="49"/>
      <c r="C49" s="49"/>
      <c r="D49" s="49"/>
      <c r="E49" s="49"/>
      <c r="F49" s="49"/>
      <c r="G49" s="17"/>
      <c r="H49" s="17"/>
      <c r="I49" s="17"/>
      <c r="J49" s="17"/>
      <c r="K49" s="17"/>
    </row>
    <row r="50" spans="1:11" ht="25.5" hidden="1" x14ac:dyDescent="0.2">
      <c r="A50" s="66" t="s">
        <v>52</v>
      </c>
      <c r="B50" s="4"/>
      <c r="C50" s="4"/>
      <c r="D50" s="4"/>
      <c r="E50" s="4"/>
      <c r="F50" s="4"/>
      <c r="G50" s="17"/>
      <c r="H50" s="17"/>
      <c r="I50" s="17"/>
      <c r="J50" s="17"/>
      <c r="K50" s="17"/>
    </row>
    <row r="51" spans="1:11" ht="25.5" hidden="1" x14ac:dyDescent="0.2">
      <c r="A51" s="66" t="s">
        <v>53</v>
      </c>
      <c r="B51" s="4"/>
      <c r="C51" s="4"/>
      <c r="D51" s="4"/>
      <c r="E51" s="4"/>
      <c r="F51" s="4"/>
      <c r="G51" s="17"/>
      <c r="H51" s="17"/>
      <c r="I51" s="17"/>
      <c r="J51" s="17"/>
      <c r="K51" s="17"/>
    </row>
    <row r="52" spans="1:11" ht="38.25" hidden="1" x14ac:dyDescent="0.2">
      <c r="A52" s="66" t="s">
        <v>54</v>
      </c>
      <c r="B52" s="58"/>
      <c r="C52" s="58"/>
      <c r="D52" s="58"/>
      <c r="E52" s="11"/>
      <c r="F52" s="11"/>
      <c r="G52" s="17"/>
      <c r="H52" s="17"/>
      <c r="I52" s="17"/>
      <c r="J52" s="17"/>
      <c r="K52" s="17"/>
    </row>
    <row r="53" spans="1:11" hidden="1" x14ac:dyDescent="0.2">
      <c r="A53" s="63" t="s">
        <v>55</v>
      </c>
      <c r="B53" s="57"/>
      <c r="C53" s="57"/>
      <c r="D53" s="57"/>
      <c r="E53" s="10"/>
      <c r="F53" s="10" t="b">
        <v>1</v>
      </c>
      <c r="G53" s="17"/>
      <c r="H53" s="17"/>
      <c r="I53" s="17"/>
      <c r="J53" s="17"/>
      <c r="K53" s="17"/>
    </row>
    <row r="54" spans="1:11" hidden="1" x14ac:dyDescent="0.2">
      <c r="A54" s="64" t="s">
        <v>56</v>
      </c>
      <c r="B54" s="63"/>
      <c r="C54" s="63"/>
      <c r="D54" s="63"/>
      <c r="E54" s="10"/>
      <c r="F54" s="10" t="b">
        <v>0</v>
      </c>
      <c r="G54" s="17"/>
      <c r="H54" s="17"/>
      <c r="I54" s="17"/>
      <c r="J54" s="17"/>
      <c r="K54" s="17"/>
    </row>
    <row r="55" spans="1:11" hidden="1" x14ac:dyDescent="0.2">
      <c r="A55" s="67"/>
      <c r="B55" s="59">
        <f>COUNT(Travel!B12:B28)</f>
        <v>11</v>
      </c>
      <c r="C55" s="59"/>
      <c r="D55" s="59">
        <f>COUNTIF(Travel!D12:D28,"*")</f>
        <v>11</v>
      </c>
      <c r="E55" s="60"/>
      <c r="F55" s="60" t="b">
        <f>MIN(B55,D55)=MAX(B55,D55)</f>
        <v>1</v>
      </c>
      <c r="G55" s="17"/>
      <c r="H55" s="17"/>
      <c r="I55" s="17"/>
      <c r="J55" s="17"/>
      <c r="K55" s="17"/>
    </row>
    <row r="56" spans="1:11" hidden="1" x14ac:dyDescent="0.2">
      <c r="A56" s="67" t="s">
        <v>57</v>
      </c>
      <c r="B56" s="59">
        <f>COUNT(Travel!B33:B68)</f>
        <v>34</v>
      </c>
      <c r="C56" s="59"/>
      <c r="D56" s="59">
        <f>COUNTIF(Travel!D33:D68,"*")</f>
        <v>34</v>
      </c>
      <c r="E56" s="60"/>
      <c r="F56" s="60" t="b">
        <f>MIN(B56,D56)=MAX(B56,D56)</f>
        <v>1</v>
      </c>
    </row>
    <row r="57" spans="1:11" hidden="1" x14ac:dyDescent="0.2">
      <c r="A57" s="68"/>
      <c r="B57" s="59">
        <f>COUNT(Travel!B14:B82)</f>
        <v>47</v>
      </c>
      <c r="C57" s="59"/>
      <c r="D57" s="59">
        <f>COUNTIF(Travel!D14:D82,"*")</f>
        <v>49</v>
      </c>
      <c r="E57" s="60"/>
      <c r="F57" s="60" t="b">
        <f>MIN(B57,D57)=MAX(B57,D57)</f>
        <v>0</v>
      </c>
    </row>
    <row r="58" spans="1:11" hidden="1" x14ac:dyDescent="0.2">
      <c r="A58" s="69" t="s">
        <v>58</v>
      </c>
      <c r="B58" s="61">
        <f>COUNT(Hospitality!B11:B24)</f>
        <v>1</v>
      </c>
      <c r="C58" s="61"/>
      <c r="D58" s="61">
        <f>COUNTIF(Hospitality!D11:D24,"*")</f>
        <v>0</v>
      </c>
      <c r="E58" s="62"/>
      <c r="F58" s="62" t="b">
        <f>MIN(B58,D58)=MAX(B58,D58)</f>
        <v>0</v>
      </c>
    </row>
    <row r="59" spans="1:11" hidden="1" x14ac:dyDescent="0.2">
      <c r="A59" s="70" t="s">
        <v>59</v>
      </c>
      <c r="B59" s="60">
        <f>COUNT('All other expenses'!B11:B24)</f>
        <v>2</v>
      </c>
      <c r="C59" s="60"/>
      <c r="D59" s="60">
        <f>COUNTIF('All other expenses'!D11:D24,"*")</f>
        <v>2</v>
      </c>
      <c r="E59" s="60"/>
      <c r="F59" s="60" t="b">
        <f>MIN(B59,D59)=MAX(B59,D59)</f>
        <v>1</v>
      </c>
    </row>
    <row r="60" spans="1:11" hidden="1" x14ac:dyDescent="0.2">
      <c r="A60" s="69" t="s">
        <v>60</v>
      </c>
      <c r="B60" s="61">
        <f>COUNTIF('Gifts and benefits'!B11:B24,"*")</f>
        <v>2</v>
      </c>
      <c r="C60" s="61">
        <f>COUNTIF('Gifts and benefits'!C11:C24,"*")</f>
        <v>2</v>
      </c>
      <c r="D60" s="61"/>
      <c r="E60" s="61">
        <f>COUNTA('Gifts and benefits'!E11:E24)</f>
        <v>2</v>
      </c>
      <c r="F60" s="62"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22"/>
  <sheetViews>
    <sheetView topLeftCell="A38" zoomScaleNormal="100" workbookViewId="0">
      <selection activeCell="F22" sqref="F2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22" t="s">
        <v>61</v>
      </c>
      <c r="B1" s="122"/>
      <c r="C1" s="122"/>
      <c r="D1" s="122"/>
      <c r="E1" s="122"/>
      <c r="F1" s="17"/>
    </row>
    <row r="2" spans="1:6" ht="21" customHeight="1" x14ac:dyDescent="0.2">
      <c r="A2" s="3" t="s">
        <v>62</v>
      </c>
      <c r="B2" s="120" t="str">
        <f>'Summary and sign-off'!B2:F2</f>
        <v>National Emergency Management Agency</v>
      </c>
      <c r="C2" s="120"/>
      <c r="D2" s="120"/>
      <c r="E2" s="120"/>
      <c r="F2" s="17"/>
    </row>
    <row r="3" spans="1:6" ht="31.5" x14ac:dyDescent="0.2">
      <c r="A3" s="3" t="s">
        <v>63</v>
      </c>
      <c r="B3" s="120" t="str">
        <f>'Summary and sign-off'!B3:F3</f>
        <v>Dave Gawn</v>
      </c>
      <c r="C3" s="120"/>
      <c r="D3" s="120"/>
      <c r="E3" s="120"/>
      <c r="F3" s="17"/>
    </row>
    <row r="4" spans="1:6" ht="21" customHeight="1" x14ac:dyDescent="0.2">
      <c r="A4" s="3" t="s">
        <v>64</v>
      </c>
      <c r="B4" s="120">
        <f>'Summary and sign-off'!B4:F4</f>
        <v>44743</v>
      </c>
      <c r="C4" s="120"/>
      <c r="D4" s="120"/>
      <c r="E4" s="120"/>
      <c r="F4" s="17"/>
    </row>
    <row r="5" spans="1:6" ht="21" customHeight="1" x14ac:dyDescent="0.2">
      <c r="A5" s="3" t="s">
        <v>65</v>
      </c>
      <c r="B5" s="120">
        <f>'Summary and sign-off'!B5:F5</f>
        <v>45107</v>
      </c>
      <c r="C5" s="120"/>
      <c r="D5" s="120"/>
      <c r="E5" s="120"/>
      <c r="F5" s="17"/>
    </row>
    <row r="6" spans="1:6" ht="21" customHeight="1" x14ac:dyDescent="0.2">
      <c r="A6" s="3" t="s">
        <v>66</v>
      </c>
      <c r="B6" s="115" t="s">
        <v>33</v>
      </c>
      <c r="C6" s="115"/>
      <c r="D6" s="115"/>
      <c r="E6" s="115"/>
      <c r="F6" s="17"/>
    </row>
    <row r="7" spans="1:6" ht="21" customHeight="1" x14ac:dyDescent="0.2">
      <c r="A7" s="3" t="s">
        <v>7</v>
      </c>
      <c r="B7" s="115" t="s">
        <v>35</v>
      </c>
      <c r="C7" s="115"/>
      <c r="D7" s="115"/>
      <c r="E7" s="115"/>
      <c r="F7" s="17"/>
    </row>
    <row r="8" spans="1:6" ht="36" customHeight="1" x14ac:dyDescent="0.2">
      <c r="A8" s="124" t="s">
        <v>67</v>
      </c>
      <c r="B8" s="125"/>
      <c r="C8" s="125"/>
      <c r="D8" s="125"/>
      <c r="E8" s="125"/>
      <c r="F8" s="19"/>
    </row>
    <row r="9" spans="1:6" ht="36" customHeight="1" x14ac:dyDescent="0.2">
      <c r="A9" s="126" t="s">
        <v>68</v>
      </c>
      <c r="B9" s="127"/>
      <c r="C9" s="127"/>
      <c r="D9" s="127"/>
      <c r="E9" s="127"/>
      <c r="F9" s="19"/>
    </row>
    <row r="10" spans="1:6" ht="24.75" customHeight="1" x14ac:dyDescent="0.2">
      <c r="A10" s="123" t="s">
        <v>69</v>
      </c>
      <c r="B10" s="128"/>
      <c r="C10" s="123"/>
      <c r="D10" s="123"/>
      <c r="E10" s="123"/>
      <c r="F10" s="29"/>
    </row>
    <row r="11" spans="1:6" ht="28.5" customHeight="1" x14ac:dyDescent="0.2">
      <c r="A11" s="24" t="s">
        <v>70</v>
      </c>
      <c r="B11" s="24" t="s">
        <v>71</v>
      </c>
      <c r="C11" s="24" t="s">
        <v>72</v>
      </c>
      <c r="D11" s="24" t="s">
        <v>73</v>
      </c>
      <c r="E11" s="24" t="s">
        <v>74</v>
      </c>
      <c r="F11" s="30"/>
    </row>
    <row r="12" spans="1:6" s="2" customFormat="1" ht="25.5" x14ac:dyDescent="0.2">
      <c r="A12" s="110" t="s">
        <v>177</v>
      </c>
      <c r="B12" s="97">
        <v>1054</v>
      </c>
      <c r="C12" s="98" t="s">
        <v>161</v>
      </c>
      <c r="D12" s="98" t="s">
        <v>125</v>
      </c>
      <c r="E12" s="99" t="s">
        <v>143</v>
      </c>
      <c r="F12" s="17"/>
    </row>
    <row r="13" spans="1:6" s="2" customFormat="1" x14ac:dyDescent="0.2">
      <c r="A13" s="109" t="s">
        <v>159</v>
      </c>
      <c r="B13" s="97">
        <v>2842.8</v>
      </c>
      <c r="C13" s="98" t="s">
        <v>160</v>
      </c>
      <c r="D13" s="98" t="s">
        <v>135</v>
      </c>
      <c r="E13" s="99" t="s">
        <v>158</v>
      </c>
      <c r="F13" s="17"/>
    </row>
    <row r="14" spans="1:6" s="2" customFormat="1" x14ac:dyDescent="0.2">
      <c r="A14" s="96">
        <v>44828</v>
      </c>
      <c r="B14" s="97">
        <v>30</v>
      </c>
      <c r="C14" s="98" t="s">
        <v>172</v>
      </c>
      <c r="D14" s="98" t="s">
        <v>141</v>
      </c>
      <c r="E14" s="99" t="s">
        <v>142</v>
      </c>
      <c r="F14" s="17"/>
    </row>
    <row r="15" spans="1:6" s="2" customFormat="1" x14ac:dyDescent="0.2">
      <c r="A15" s="96">
        <v>44886</v>
      </c>
      <c r="B15" s="97">
        <v>37.619999999999997</v>
      </c>
      <c r="C15" s="98" t="s">
        <v>169</v>
      </c>
      <c r="D15" s="98" t="s">
        <v>141</v>
      </c>
      <c r="E15" s="99" t="s">
        <v>142</v>
      </c>
      <c r="F15" s="17"/>
    </row>
    <row r="16" spans="1:6" s="2" customFormat="1" x14ac:dyDescent="0.2">
      <c r="A16" s="96">
        <v>44887</v>
      </c>
      <c r="B16" s="97">
        <v>15.52</v>
      </c>
      <c r="C16" s="98" t="s">
        <v>203</v>
      </c>
      <c r="D16" s="98" t="s">
        <v>144</v>
      </c>
      <c r="E16" s="99" t="s">
        <v>145</v>
      </c>
      <c r="F16" s="17"/>
    </row>
    <row r="17" spans="1:6" s="2" customFormat="1" x14ac:dyDescent="0.2">
      <c r="A17" s="96">
        <v>44888</v>
      </c>
      <c r="B17" s="97">
        <v>114.26</v>
      </c>
      <c r="C17" s="98" t="s">
        <v>203</v>
      </c>
      <c r="D17" s="98" t="s">
        <v>144</v>
      </c>
      <c r="E17" s="99" t="s">
        <v>145</v>
      </c>
      <c r="F17" s="17"/>
    </row>
    <row r="18" spans="1:6" s="2" customFormat="1" ht="25.5" x14ac:dyDescent="0.2">
      <c r="A18" s="96">
        <v>44888</v>
      </c>
      <c r="B18" s="97">
        <v>373.62</v>
      </c>
      <c r="C18" s="98" t="s">
        <v>202</v>
      </c>
      <c r="D18" s="98" t="s">
        <v>135</v>
      </c>
      <c r="E18" s="99" t="s">
        <v>145</v>
      </c>
      <c r="F18" s="17"/>
    </row>
    <row r="19" spans="1:6" s="2" customFormat="1" x14ac:dyDescent="0.2">
      <c r="A19" s="96">
        <v>44889</v>
      </c>
      <c r="B19" s="97">
        <v>17.850000000000001</v>
      </c>
      <c r="C19" s="98" t="s">
        <v>203</v>
      </c>
      <c r="D19" s="98" t="s">
        <v>144</v>
      </c>
      <c r="E19" s="99" t="s">
        <v>145</v>
      </c>
      <c r="F19" s="17"/>
    </row>
    <row r="20" spans="1:6" s="2" customFormat="1" ht="25.5" x14ac:dyDescent="0.2">
      <c r="A20" s="110" t="s">
        <v>175</v>
      </c>
      <c r="B20" s="97">
        <v>83.55</v>
      </c>
      <c r="C20" s="98" t="s">
        <v>204</v>
      </c>
      <c r="D20" s="98" t="s">
        <v>176</v>
      </c>
      <c r="E20" s="99" t="s">
        <v>145</v>
      </c>
      <c r="F20" s="17"/>
    </row>
    <row r="21" spans="1:6" s="2" customFormat="1" x14ac:dyDescent="0.2">
      <c r="A21" s="96">
        <v>45254</v>
      </c>
      <c r="B21" s="97">
        <v>27.13</v>
      </c>
      <c r="C21" s="98" t="s">
        <v>170</v>
      </c>
      <c r="D21" s="98" t="s">
        <v>171</v>
      </c>
      <c r="E21" s="99" t="s">
        <v>142</v>
      </c>
      <c r="F21" s="17"/>
    </row>
    <row r="22" spans="1:6" s="2" customFormat="1" ht="25.5" x14ac:dyDescent="0.2">
      <c r="A22" s="96">
        <v>45038</v>
      </c>
      <c r="B22" s="97">
        <v>300.24</v>
      </c>
      <c r="C22" s="98" t="s">
        <v>180</v>
      </c>
      <c r="D22" s="98" t="s">
        <v>135</v>
      </c>
      <c r="E22" s="99" t="s">
        <v>162</v>
      </c>
      <c r="F22" s="17"/>
    </row>
    <row r="23" spans="1:6" s="2" customFormat="1" x14ac:dyDescent="0.2">
      <c r="A23" s="96"/>
      <c r="B23" s="97"/>
      <c r="C23" s="98"/>
      <c r="D23" s="98"/>
      <c r="E23" s="99"/>
      <c r="F23" s="17"/>
    </row>
    <row r="24" spans="1:6" s="2" customFormat="1" x14ac:dyDescent="0.2">
      <c r="A24" s="96"/>
      <c r="B24" s="97"/>
      <c r="C24" s="98"/>
      <c r="D24" s="98"/>
      <c r="E24" s="99"/>
      <c r="F24" s="17"/>
    </row>
    <row r="25" spans="1:6" s="2" customFormat="1" ht="12.75" customHeight="1" x14ac:dyDescent="0.2">
      <c r="A25" s="96"/>
      <c r="B25" s="97"/>
      <c r="C25" s="98"/>
      <c r="D25" s="98"/>
      <c r="E25" s="99"/>
      <c r="F25" s="1"/>
    </row>
    <row r="26" spans="1:6" s="2" customFormat="1" x14ac:dyDescent="0.2">
      <c r="A26" s="100"/>
      <c r="B26" s="97"/>
      <c r="C26" s="98"/>
      <c r="D26" s="98"/>
      <c r="E26" s="99"/>
      <c r="F26" s="1"/>
    </row>
    <row r="27" spans="1:6" s="2" customFormat="1" x14ac:dyDescent="0.2">
      <c r="A27" s="100"/>
      <c r="B27" s="97"/>
      <c r="C27" s="98"/>
      <c r="D27" s="98"/>
      <c r="E27" s="99"/>
      <c r="F27" s="1"/>
    </row>
    <row r="28" spans="1:6" s="2" customFormat="1" hidden="1" x14ac:dyDescent="0.2">
      <c r="A28" s="87"/>
      <c r="B28" s="88"/>
      <c r="C28" s="89"/>
      <c r="D28" s="89"/>
      <c r="E28" s="90"/>
      <c r="F28" s="1"/>
    </row>
    <row r="29" spans="1:6" ht="19.5" customHeight="1" x14ac:dyDescent="0.2">
      <c r="A29" s="55" t="s">
        <v>75</v>
      </c>
      <c r="B29" s="56">
        <f>SUM(B12:B28)</f>
        <v>4896.5900000000011</v>
      </c>
      <c r="C29" s="107" t="str">
        <f>IF(SUBTOTAL(3,B12:B28)=SUBTOTAL(103,B12:B28),'Summary and sign-off'!$A$48,'Summary and sign-off'!$A$49)</f>
        <v>Check - there are no hidden rows with data</v>
      </c>
      <c r="D29" s="121" t="str">
        <f>IF('Summary and sign-off'!F55='Summary and sign-off'!F54,'Summary and sign-off'!A51,'Summary and sign-off'!A50)</f>
        <v>Check - each entry provides sufficient information</v>
      </c>
      <c r="E29" s="121"/>
      <c r="F29" s="17"/>
    </row>
    <row r="30" spans="1:6" ht="10.5" customHeight="1" x14ac:dyDescent="0.2">
      <c r="A30" s="17"/>
      <c r="B30" s="19"/>
      <c r="C30" s="17"/>
      <c r="D30" s="17"/>
      <c r="E30" s="17"/>
      <c r="F30" s="17"/>
    </row>
    <row r="31" spans="1:6" ht="24.75" customHeight="1" x14ac:dyDescent="0.2">
      <c r="A31" s="123" t="s">
        <v>76</v>
      </c>
      <c r="B31" s="123"/>
      <c r="C31" s="123"/>
      <c r="D31" s="123"/>
      <c r="E31" s="123"/>
      <c r="F31" s="17"/>
    </row>
    <row r="32" spans="1:6" ht="32.450000000000003" customHeight="1" x14ac:dyDescent="0.2">
      <c r="A32" s="24" t="s">
        <v>70</v>
      </c>
      <c r="B32" s="24" t="s">
        <v>14</v>
      </c>
      <c r="C32" s="24" t="s">
        <v>77</v>
      </c>
      <c r="D32" s="24" t="s">
        <v>73</v>
      </c>
      <c r="E32" s="24" t="s">
        <v>74</v>
      </c>
      <c r="F32" s="17"/>
    </row>
    <row r="33" spans="1:6" s="2" customFormat="1" x14ac:dyDescent="0.2">
      <c r="A33" s="96">
        <v>44753</v>
      </c>
      <c r="B33" s="97">
        <v>19.27</v>
      </c>
      <c r="C33" s="98" t="s">
        <v>178</v>
      </c>
      <c r="D33" s="98" t="s">
        <v>171</v>
      </c>
      <c r="E33" s="99" t="s">
        <v>157</v>
      </c>
      <c r="F33" s="17"/>
    </row>
    <row r="34" spans="1:6" s="2" customFormat="1" x14ac:dyDescent="0.2">
      <c r="A34" s="96">
        <v>44753</v>
      </c>
      <c r="B34" s="97">
        <v>350.61</v>
      </c>
      <c r="C34" s="98" t="s">
        <v>132</v>
      </c>
      <c r="D34" s="98" t="s">
        <v>125</v>
      </c>
      <c r="E34" s="99" t="s">
        <v>133</v>
      </c>
      <c r="F34" s="17"/>
    </row>
    <row r="35" spans="1:6" s="2" customFormat="1" x14ac:dyDescent="0.2">
      <c r="A35" s="96">
        <v>45118</v>
      </c>
      <c r="B35" s="97">
        <v>24.47</v>
      </c>
      <c r="C35" s="98" t="s">
        <v>179</v>
      </c>
      <c r="D35" s="98" t="s">
        <v>171</v>
      </c>
      <c r="E35" s="99" t="s">
        <v>142</v>
      </c>
      <c r="F35" s="17"/>
    </row>
    <row r="36" spans="1:6" s="2" customFormat="1" x14ac:dyDescent="0.2">
      <c r="A36" s="96">
        <v>44770</v>
      </c>
      <c r="B36" s="97">
        <v>47.5</v>
      </c>
      <c r="C36" s="98" t="s">
        <v>173</v>
      </c>
      <c r="D36" s="98" t="s">
        <v>156</v>
      </c>
      <c r="E36" s="99" t="s">
        <v>174</v>
      </c>
      <c r="F36" s="17"/>
    </row>
    <row r="37" spans="1:6" s="2" customFormat="1" x14ac:dyDescent="0.2">
      <c r="A37" s="96">
        <v>44771</v>
      </c>
      <c r="B37" s="97">
        <v>92.24</v>
      </c>
      <c r="C37" s="98" t="s">
        <v>194</v>
      </c>
      <c r="D37" s="98" t="s">
        <v>153</v>
      </c>
      <c r="E37" s="99" t="s">
        <v>154</v>
      </c>
      <c r="F37" s="17"/>
    </row>
    <row r="38" spans="1:6" s="2" customFormat="1" x14ac:dyDescent="0.2">
      <c r="A38" s="96">
        <v>44778</v>
      </c>
      <c r="B38" s="97">
        <v>319.72000000000003</v>
      </c>
      <c r="C38" s="98" t="s">
        <v>124</v>
      </c>
      <c r="D38" s="98" t="s">
        <v>125</v>
      </c>
      <c r="E38" s="99" t="s">
        <v>126</v>
      </c>
      <c r="F38" s="17"/>
    </row>
    <row r="39" spans="1:6" s="2" customFormat="1" x14ac:dyDescent="0.2">
      <c r="A39" s="96">
        <v>44795</v>
      </c>
      <c r="B39" s="97">
        <v>40.64</v>
      </c>
      <c r="C39" s="98" t="s">
        <v>181</v>
      </c>
      <c r="D39" s="98" t="s">
        <v>171</v>
      </c>
      <c r="E39" s="99" t="s">
        <v>142</v>
      </c>
      <c r="F39" s="17"/>
    </row>
    <row r="40" spans="1:6" s="2" customFormat="1" x14ac:dyDescent="0.2">
      <c r="A40" s="96">
        <v>44795</v>
      </c>
      <c r="B40" s="97">
        <v>25.5</v>
      </c>
      <c r="C40" s="98" t="s">
        <v>155</v>
      </c>
      <c r="D40" s="98" t="s">
        <v>156</v>
      </c>
      <c r="E40" s="99" t="s">
        <v>157</v>
      </c>
      <c r="F40" s="17"/>
    </row>
    <row r="41" spans="1:6" s="2" customFormat="1" x14ac:dyDescent="0.2">
      <c r="A41" s="96">
        <v>44795</v>
      </c>
      <c r="B41" s="97">
        <v>495.02</v>
      </c>
      <c r="C41" s="98" t="s">
        <v>155</v>
      </c>
      <c r="D41" s="98" t="s">
        <v>125</v>
      </c>
      <c r="E41" s="99" t="s">
        <v>131</v>
      </c>
      <c r="F41" s="17"/>
    </row>
    <row r="42" spans="1:6" s="2" customFormat="1" x14ac:dyDescent="0.2">
      <c r="A42" s="96">
        <v>44798</v>
      </c>
      <c r="B42" s="97">
        <v>20.45</v>
      </c>
      <c r="C42" s="98" t="s">
        <v>201</v>
      </c>
      <c r="D42" s="98" t="s">
        <v>171</v>
      </c>
      <c r="E42" s="99" t="s">
        <v>157</v>
      </c>
      <c r="F42" s="17"/>
    </row>
    <row r="43" spans="1:6" s="2" customFormat="1" x14ac:dyDescent="0.2">
      <c r="A43" s="96">
        <v>44798</v>
      </c>
      <c r="B43" s="97">
        <v>394.55</v>
      </c>
      <c r="C43" s="98" t="s">
        <v>127</v>
      </c>
      <c r="D43" s="98" t="s">
        <v>125</v>
      </c>
      <c r="E43" s="99" t="s">
        <v>128</v>
      </c>
      <c r="F43" s="17"/>
    </row>
    <row r="44" spans="1:6" s="2" customFormat="1" x14ac:dyDescent="0.2">
      <c r="A44" s="96">
        <v>44798</v>
      </c>
      <c r="B44" s="97">
        <v>173.04</v>
      </c>
      <c r="C44" s="98" t="s">
        <v>127</v>
      </c>
      <c r="D44" s="98" t="s">
        <v>135</v>
      </c>
      <c r="E44" s="99" t="s">
        <v>136</v>
      </c>
      <c r="F44" s="17"/>
    </row>
    <row r="45" spans="1:6" s="2" customFormat="1" x14ac:dyDescent="0.2">
      <c r="A45" s="96">
        <v>44798</v>
      </c>
      <c r="B45" s="97">
        <v>68.34</v>
      </c>
      <c r="C45" s="98" t="s">
        <v>127</v>
      </c>
      <c r="D45" s="98" t="s">
        <v>139</v>
      </c>
      <c r="E45" s="99" t="s">
        <v>136</v>
      </c>
      <c r="F45" s="17"/>
    </row>
    <row r="46" spans="1:6" s="2" customFormat="1" x14ac:dyDescent="0.2">
      <c r="A46" s="96">
        <v>44802</v>
      </c>
      <c r="B46" s="97">
        <v>223.26</v>
      </c>
      <c r="C46" s="98" t="s">
        <v>129</v>
      </c>
      <c r="D46" s="98" t="s">
        <v>125</v>
      </c>
      <c r="E46" s="99" t="s">
        <v>130</v>
      </c>
      <c r="F46" s="17"/>
    </row>
    <row r="47" spans="1:6" s="2" customFormat="1" x14ac:dyDescent="0.2">
      <c r="A47" s="96">
        <v>44802</v>
      </c>
      <c r="B47" s="97">
        <v>373.91</v>
      </c>
      <c r="C47" s="98" t="s">
        <v>129</v>
      </c>
      <c r="D47" s="98" t="s">
        <v>137</v>
      </c>
      <c r="E47" s="99" t="s">
        <v>130</v>
      </c>
      <c r="F47" s="17"/>
    </row>
    <row r="48" spans="1:6" s="2" customFormat="1" ht="25.5" x14ac:dyDescent="0.2">
      <c r="A48" s="96">
        <v>44977</v>
      </c>
      <c r="B48" s="97">
        <v>38.08</v>
      </c>
      <c r="C48" s="98" t="s">
        <v>192</v>
      </c>
      <c r="D48" s="98" t="s">
        <v>171</v>
      </c>
      <c r="E48" s="99" t="s">
        <v>142</v>
      </c>
      <c r="F48" s="17"/>
    </row>
    <row r="49" spans="1:6" s="2" customFormat="1" ht="25.5" x14ac:dyDescent="0.2">
      <c r="A49" s="96">
        <v>44977</v>
      </c>
      <c r="B49" s="97">
        <v>75.599999999999994</v>
      </c>
      <c r="C49" s="98" t="s">
        <v>193</v>
      </c>
      <c r="D49" s="98" t="s">
        <v>171</v>
      </c>
      <c r="E49" s="99" t="s">
        <v>133</v>
      </c>
      <c r="F49" s="17"/>
    </row>
    <row r="50" spans="1:6" s="2" customFormat="1" x14ac:dyDescent="0.2">
      <c r="A50" s="96">
        <v>44977</v>
      </c>
      <c r="B50" s="97">
        <v>250.44</v>
      </c>
      <c r="C50" s="98" t="s">
        <v>185</v>
      </c>
      <c r="D50" s="98" t="s">
        <v>125</v>
      </c>
      <c r="E50" s="99" t="s">
        <v>133</v>
      </c>
      <c r="F50" s="17"/>
    </row>
    <row r="51" spans="1:6" s="2" customFormat="1" x14ac:dyDescent="0.2">
      <c r="A51" s="96">
        <v>44978</v>
      </c>
      <c r="B51" s="97">
        <v>9.1300000000000008</v>
      </c>
      <c r="C51" s="98" t="s">
        <v>182</v>
      </c>
      <c r="D51" s="98" t="s">
        <v>171</v>
      </c>
      <c r="E51" s="99" t="s">
        <v>134</v>
      </c>
      <c r="F51" s="17"/>
    </row>
    <row r="52" spans="1:6" s="2" customFormat="1" x14ac:dyDescent="0.2">
      <c r="A52" s="96">
        <v>44978</v>
      </c>
      <c r="B52" s="97">
        <v>80.349999999999994</v>
      </c>
      <c r="C52" s="98" t="s">
        <v>183</v>
      </c>
      <c r="D52" s="98" t="s">
        <v>171</v>
      </c>
      <c r="E52" s="99" t="s">
        <v>133</v>
      </c>
      <c r="F52" s="17"/>
    </row>
    <row r="53" spans="1:6" s="2" customFormat="1" x14ac:dyDescent="0.2">
      <c r="A53" s="96">
        <v>44978</v>
      </c>
      <c r="B53" s="97">
        <v>26.76</v>
      </c>
      <c r="C53" s="98" t="s">
        <v>184</v>
      </c>
      <c r="D53" s="98" t="s">
        <v>171</v>
      </c>
      <c r="E53" s="99" t="s">
        <v>142</v>
      </c>
      <c r="F53" s="17"/>
    </row>
    <row r="54" spans="1:6" s="2" customFormat="1" x14ac:dyDescent="0.2">
      <c r="A54" s="96">
        <v>44980</v>
      </c>
      <c r="B54" s="97">
        <v>498.38</v>
      </c>
      <c r="C54" s="98" t="s">
        <v>148</v>
      </c>
      <c r="D54" s="98" t="s">
        <v>125</v>
      </c>
      <c r="E54" s="99" t="s">
        <v>133</v>
      </c>
      <c r="F54" s="17"/>
    </row>
    <row r="55" spans="1:6" s="2" customFormat="1" x14ac:dyDescent="0.2">
      <c r="A55" s="96">
        <v>44980</v>
      </c>
      <c r="B55" s="97">
        <v>262.61</v>
      </c>
      <c r="C55" s="98" t="s">
        <v>148</v>
      </c>
      <c r="D55" s="98" t="s">
        <v>137</v>
      </c>
      <c r="E55" s="99" t="s">
        <v>134</v>
      </c>
      <c r="F55" s="17"/>
    </row>
    <row r="56" spans="1:6" s="2" customFormat="1" ht="25.5" x14ac:dyDescent="0.2">
      <c r="A56" s="96">
        <v>44980</v>
      </c>
      <c r="B56" s="97">
        <v>104.63</v>
      </c>
      <c r="C56" s="98" t="s">
        <v>199</v>
      </c>
      <c r="D56" s="98" t="s">
        <v>171</v>
      </c>
      <c r="E56" s="99" t="s">
        <v>134</v>
      </c>
      <c r="F56" s="17"/>
    </row>
    <row r="57" spans="1:6" s="2" customFormat="1" ht="25.5" x14ac:dyDescent="0.2">
      <c r="A57" s="96">
        <v>44981</v>
      </c>
      <c r="B57" s="97">
        <v>114.49</v>
      </c>
      <c r="C57" s="98" t="s">
        <v>198</v>
      </c>
      <c r="D57" s="98" t="s">
        <v>171</v>
      </c>
      <c r="E57" s="99" t="s">
        <v>134</v>
      </c>
      <c r="F57" s="17"/>
    </row>
    <row r="58" spans="1:6" s="2" customFormat="1" ht="25.5" x14ac:dyDescent="0.2">
      <c r="A58" s="96">
        <v>44982</v>
      </c>
      <c r="B58" s="97">
        <v>109.57</v>
      </c>
      <c r="C58" s="98" t="s">
        <v>200</v>
      </c>
      <c r="D58" s="98" t="s">
        <v>171</v>
      </c>
      <c r="E58" s="99" t="s">
        <v>134</v>
      </c>
      <c r="F58" s="17"/>
    </row>
    <row r="59" spans="1:6" s="2" customFormat="1" x14ac:dyDescent="0.2">
      <c r="A59" s="96">
        <v>44982</v>
      </c>
      <c r="B59" s="97">
        <v>68</v>
      </c>
      <c r="C59" s="98" t="s">
        <v>186</v>
      </c>
      <c r="D59" s="98" t="s">
        <v>156</v>
      </c>
      <c r="E59" s="99" t="s">
        <v>133</v>
      </c>
      <c r="F59" s="17"/>
    </row>
    <row r="60" spans="1:6" s="2" customFormat="1" x14ac:dyDescent="0.2">
      <c r="A60" s="96">
        <v>45036</v>
      </c>
      <c r="B60" s="97">
        <v>475.82</v>
      </c>
      <c r="C60" s="98" t="s">
        <v>147</v>
      </c>
      <c r="D60" s="98" t="s">
        <v>125</v>
      </c>
      <c r="E60" s="99" t="s">
        <v>126</v>
      </c>
      <c r="F60" s="17"/>
    </row>
    <row r="61" spans="1:6" s="2" customFormat="1" x14ac:dyDescent="0.2">
      <c r="A61" s="96">
        <v>45036</v>
      </c>
      <c r="B61" s="97">
        <v>59.24</v>
      </c>
      <c r="C61" s="98" t="s">
        <v>147</v>
      </c>
      <c r="D61" s="98" t="s">
        <v>139</v>
      </c>
      <c r="E61" s="99" t="s">
        <v>126</v>
      </c>
      <c r="F61" s="1"/>
    </row>
    <row r="62" spans="1:6" s="2" customFormat="1" x14ac:dyDescent="0.2">
      <c r="A62" s="96">
        <v>45048</v>
      </c>
      <c r="B62" s="97">
        <v>908.4</v>
      </c>
      <c r="C62" s="98" t="s">
        <v>149</v>
      </c>
      <c r="D62" s="98" t="s">
        <v>125</v>
      </c>
      <c r="E62" s="99" t="s">
        <v>138</v>
      </c>
      <c r="F62" s="1"/>
    </row>
    <row r="63" spans="1:6" s="2" customFormat="1" x14ac:dyDescent="0.2">
      <c r="A63" s="96">
        <v>45048</v>
      </c>
      <c r="B63" s="97">
        <v>177.39</v>
      </c>
      <c r="C63" s="98" t="s">
        <v>149</v>
      </c>
      <c r="D63" s="98" t="s">
        <v>137</v>
      </c>
      <c r="E63" s="99" t="s">
        <v>138</v>
      </c>
      <c r="F63" s="1"/>
    </row>
    <row r="64" spans="1:6" s="2" customFormat="1" x14ac:dyDescent="0.2">
      <c r="A64" s="96">
        <v>45068</v>
      </c>
      <c r="B64" s="97">
        <v>522.57000000000005</v>
      </c>
      <c r="C64" s="98" t="s">
        <v>195</v>
      </c>
      <c r="D64" s="98" t="s">
        <v>125</v>
      </c>
      <c r="E64" s="99" t="s">
        <v>134</v>
      </c>
      <c r="F64" s="1"/>
    </row>
    <row r="65" spans="1:6" s="2" customFormat="1" x14ac:dyDescent="0.2">
      <c r="A65" s="96">
        <v>45068</v>
      </c>
      <c r="B65" s="97">
        <v>261.87</v>
      </c>
      <c r="C65" s="98" t="s">
        <v>196</v>
      </c>
      <c r="D65" s="98" t="s">
        <v>137</v>
      </c>
      <c r="E65" s="99" t="s">
        <v>134</v>
      </c>
      <c r="F65" s="1"/>
    </row>
    <row r="66" spans="1:6" s="2" customFormat="1" ht="25.5" x14ac:dyDescent="0.2">
      <c r="A66" s="96">
        <v>45100</v>
      </c>
      <c r="B66" s="97">
        <v>413.3</v>
      </c>
      <c r="C66" s="98" t="s">
        <v>197</v>
      </c>
      <c r="D66" s="98" t="s">
        <v>125</v>
      </c>
      <c r="E66" s="99" t="s">
        <v>130</v>
      </c>
      <c r="F66" s="1"/>
    </row>
    <row r="67" spans="1:6" s="2" customFormat="1" x14ac:dyDescent="0.2">
      <c r="A67" s="96"/>
      <c r="B67" s="97"/>
      <c r="C67" s="98"/>
      <c r="D67" s="98"/>
      <c r="E67" s="99"/>
      <c r="F67" s="1"/>
    </row>
    <row r="68" spans="1:6" s="2" customFormat="1" x14ac:dyDescent="0.2">
      <c r="A68" s="96"/>
      <c r="B68" s="97"/>
      <c r="C68" s="98"/>
      <c r="D68" s="98"/>
      <c r="E68" s="99"/>
      <c r="F68" s="1"/>
    </row>
    <row r="69" spans="1:6" ht="19.5" customHeight="1" x14ac:dyDescent="0.2">
      <c r="A69" s="55" t="s">
        <v>78</v>
      </c>
      <c r="B69" s="56">
        <f>SUM(B33:B68)</f>
        <v>7125.1499999999987</v>
      </c>
      <c r="C69" s="107" t="str">
        <f>IF(SUBTOTAL(3,B33:B68)=SUBTOTAL(103,B33:B68),'Summary and sign-off'!$A$48,'Summary and sign-off'!$A$49)</f>
        <v>Check - there are no hidden rows with data</v>
      </c>
      <c r="D69" s="121" t="str">
        <f>IF('Summary and sign-off'!F56='Summary and sign-off'!F54,'Summary and sign-off'!A51,'Summary and sign-off'!A50)</f>
        <v>Check - each entry provides sufficient information</v>
      </c>
      <c r="E69" s="121"/>
      <c r="F69" s="17"/>
    </row>
    <row r="70" spans="1:6" ht="10.5" customHeight="1" x14ac:dyDescent="0.2">
      <c r="A70" s="17"/>
      <c r="B70" s="19"/>
      <c r="C70" s="17"/>
      <c r="D70" s="17"/>
      <c r="E70" s="17"/>
      <c r="F70" s="17"/>
    </row>
    <row r="71" spans="1:6" ht="24.75" customHeight="1" x14ac:dyDescent="0.2">
      <c r="A71" s="123" t="s">
        <v>79</v>
      </c>
      <c r="B71" s="123"/>
      <c r="C71" s="123"/>
      <c r="D71" s="123"/>
      <c r="E71" s="123"/>
      <c r="F71" s="17"/>
    </row>
    <row r="72" spans="1:6" ht="27" customHeight="1" x14ac:dyDescent="0.2">
      <c r="A72" s="24" t="s">
        <v>70</v>
      </c>
      <c r="B72" s="24" t="s">
        <v>14</v>
      </c>
      <c r="C72" s="24" t="s">
        <v>80</v>
      </c>
      <c r="D72" s="24" t="s">
        <v>81</v>
      </c>
      <c r="E72" s="24" t="s">
        <v>74</v>
      </c>
      <c r="F72" s="17"/>
    </row>
    <row r="73" spans="1:6" s="2" customFormat="1" x14ac:dyDescent="0.2">
      <c r="A73" s="96">
        <v>45062</v>
      </c>
      <c r="B73" s="97">
        <v>11.24</v>
      </c>
      <c r="C73" s="98" t="s">
        <v>140</v>
      </c>
      <c r="D73" s="98" t="s">
        <v>141</v>
      </c>
      <c r="E73" s="99" t="s">
        <v>142</v>
      </c>
      <c r="F73" s="17"/>
    </row>
    <row r="74" spans="1:6" s="2" customFormat="1" x14ac:dyDescent="0.2">
      <c r="A74" s="96">
        <v>45071</v>
      </c>
      <c r="B74" s="97">
        <v>95.27</v>
      </c>
      <c r="C74" s="98" t="s">
        <v>163</v>
      </c>
      <c r="D74" s="98" t="s">
        <v>164</v>
      </c>
      <c r="E74" s="99" t="s">
        <v>165</v>
      </c>
      <c r="F74" s="17"/>
    </row>
    <row r="75" spans="1:6" s="2" customFormat="1" x14ac:dyDescent="0.2">
      <c r="A75" s="96"/>
      <c r="B75" s="97"/>
      <c r="C75" s="98"/>
      <c r="D75" s="98"/>
      <c r="E75" s="99"/>
      <c r="F75" s="17"/>
    </row>
    <row r="76" spans="1:6" s="2" customFormat="1" x14ac:dyDescent="0.2">
      <c r="A76" s="96"/>
      <c r="B76" s="97"/>
      <c r="C76" s="98"/>
      <c r="D76" s="98"/>
      <c r="E76" s="99"/>
      <c r="F76" s="17"/>
    </row>
    <row r="77" spans="1:6" s="2" customFormat="1" x14ac:dyDescent="0.2">
      <c r="A77" s="96"/>
      <c r="B77" s="97"/>
      <c r="C77" s="98"/>
      <c r="D77" s="98"/>
      <c r="E77" s="99"/>
      <c r="F77" s="1"/>
    </row>
    <row r="78" spans="1:6" s="2" customFormat="1" x14ac:dyDescent="0.2">
      <c r="A78" s="96"/>
      <c r="B78" s="97"/>
      <c r="C78" s="98"/>
      <c r="D78" s="98"/>
      <c r="E78" s="99"/>
      <c r="F78" s="1"/>
    </row>
    <row r="79" spans="1:6" s="2" customFormat="1" x14ac:dyDescent="0.2">
      <c r="A79" s="96"/>
      <c r="B79" s="97"/>
      <c r="C79" s="98"/>
      <c r="D79" s="98"/>
      <c r="E79" s="99"/>
      <c r="F79" s="1"/>
    </row>
    <row r="80" spans="1:6" s="2" customFormat="1" x14ac:dyDescent="0.2">
      <c r="A80" s="96"/>
      <c r="B80" s="97"/>
      <c r="C80" s="98"/>
      <c r="D80" s="98"/>
      <c r="E80" s="99"/>
      <c r="F80" s="1"/>
    </row>
    <row r="81" spans="1:6" s="2" customFormat="1" x14ac:dyDescent="0.2">
      <c r="A81" s="96"/>
      <c r="B81" s="97"/>
      <c r="C81" s="98"/>
      <c r="D81" s="98"/>
      <c r="E81" s="99"/>
      <c r="F81" s="1"/>
    </row>
    <row r="82" spans="1:6" s="2" customFormat="1" hidden="1" x14ac:dyDescent="0.2">
      <c r="A82" s="78"/>
      <c r="B82" s="79"/>
      <c r="C82" s="80"/>
      <c r="D82" s="80"/>
      <c r="E82" s="81"/>
      <c r="F82" s="1"/>
    </row>
    <row r="83" spans="1:6" ht="19.5" customHeight="1" x14ac:dyDescent="0.2">
      <c r="A83" s="55" t="s">
        <v>82</v>
      </c>
      <c r="B83" s="55">
        <f>SUM(B73:B81)</f>
        <v>106.50999999999999</v>
      </c>
      <c r="C83" s="107" t="str">
        <f>IF(SUBTOTAL(3,B14:B82)=SUBTOTAL(103,B14:B82),'Summary and sign-off'!$A$48,'Summary and sign-off'!$A$49)</f>
        <v>Check - there are no hidden rows with data</v>
      </c>
      <c r="D83" s="121" t="str">
        <f>IF('Summary and sign-off'!F57='Summary and sign-off'!F54,'Summary and sign-off'!A51,'Summary and sign-off'!A50)</f>
        <v>Not all lines have an entry for "Cost in NZ$" and "Type of expense"</v>
      </c>
      <c r="E83" s="121"/>
      <c r="F83" s="111"/>
    </row>
    <row r="84" spans="1:6" ht="10.5" customHeight="1" x14ac:dyDescent="0.2">
      <c r="A84" s="17"/>
      <c r="B84" s="43"/>
      <c r="C84" s="19"/>
      <c r="D84" s="17"/>
      <c r="E84" s="17"/>
      <c r="F84" s="17"/>
    </row>
    <row r="85" spans="1:6" ht="34.5" customHeight="1" x14ac:dyDescent="0.2">
      <c r="A85" s="31" t="s">
        <v>83</v>
      </c>
      <c r="B85" s="44">
        <f>B29+B69+B83</f>
        <v>12128.25</v>
      </c>
      <c r="C85" s="32"/>
      <c r="D85" s="32"/>
      <c r="E85" s="32"/>
      <c r="F85" s="17"/>
    </row>
    <row r="86" spans="1:6" x14ac:dyDescent="0.2">
      <c r="A86" s="17"/>
      <c r="B86" s="19"/>
      <c r="C86" s="17"/>
      <c r="D86" s="17"/>
      <c r="E86" s="17"/>
      <c r="F86" s="17"/>
    </row>
    <row r="87" spans="1:6" x14ac:dyDescent="0.2">
      <c r="A87" s="18" t="s">
        <v>25</v>
      </c>
      <c r="B87" s="19"/>
      <c r="C87" s="17"/>
      <c r="D87" s="17"/>
      <c r="E87" s="17"/>
      <c r="F87" s="17"/>
    </row>
    <row r="88" spans="1:6" ht="12.6" customHeight="1" x14ac:dyDescent="0.2">
      <c r="A88" s="20" t="s">
        <v>84</v>
      </c>
      <c r="F88" s="17"/>
    </row>
    <row r="89" spans="1:6" ht="12.95" customHeight="1" x14ac:dyDescent="0.2">
      <c r="A89" s="20" t="s">
        <v>85</v>
      </c>
      <c r="B89" s="17"/>
      <c r="D89" s="17"/>
      <c r="F89" s="17"/>
    </row>
    <row r="90" spans="1:6" x14ac:dyDescent="0.2">
      <c r="A90" s="20" t="s">
        <v>86</v>
      </c>
      <c r="F90" s="17"/>
    </row>
    <row r="91" spans="1:6" x14ac:dyDescent="0.2">
      <c r="A91" s="20" t="s">
        <v>31</v>
      </c>
      <c r="B91" s="19"/>
      <c r="C91" s="17"/>
      <c r="D91" s="17"/>
      <c r="E91" s="17"/>
      <c r="F91" s="17"/>
    </row>
    <row r="92" spans="1:6" ht="12.95" customHeight="1" x14ac:dyDescent="0.2">
      <c r="A92" s="20" t="s">
        <v>87</v>
      </c>
      <c r="B92" s="17"/>
      <c r="D92" s="17"/>
      <c r="F92" s="17"/>
    </row>
    <row r="93" spans="1:6" x14ac:dyDescent="0.2">
      <c r="A93" s="20" t="s">
        <v>88</v>
      </c>
      <c r="F93" s="17"/>
    </row>
    <row r="94" spans="1:6" x14ac:dyDescent="0.2">
      <c r="A94" s="20" t="s">
        <v>89</v>
      </c>
      <c r="B94" s="20"/>
      <c r="C94" s="20"/>
      <c r="D94" s="20"/>
      <c r="F94" s="17"/>
    </row>
    <row r="95" spans="1:6" x14ac:dyDescent="0.2">
      <c r="A95" s="26"/>
      <c r="B95" s="17"/>
      <c r="C95" s="17"/>
      <c r="D95" s="17"/>
      <c r="E95" s="17"/>
      <c r="F95" s="17"/>
    </row>
    <row r="96" spans="1:6" hidden="1" x14ac:dyDescent="0.2">
      <c r="A96" s="26"/>
      <c r="B96" s="17"/>
      <c r="C96" s="17"/>
      <c r="D96" s="17"/>
      <c r="E96" s="17"/>
      <c r="F96" s="17"/>
    </row>
    <row r="97" spans="1:6" x14ac:dyDescent="0.2"/>
    <row r="98" spans="1:6" x14ac:dyDescent="0.2"/>
    <row r="99" spans="1:6" x14ac:dyDescent="0.2"/>
    <row r="100" spans="1:6" x14ac:dyDescent="0.2"/>
    <row r="101" spans="1:6" ht="12.75" hidden="1" customHeight="1" x14ac:dyDescent="0.2"/>
    <row r="102" spans="1:6" x14ac:dyDescent="0.2"/>
    <row r="103" spans="1:6" x14ac:dyDescent="0.2"/>
    <row r="104" spans="1:6" hidden="1" x14ac:dyDescent="0.2">
      <c r="A104" s="26"/>
      <c r="B104" s="17"/>
      <c r="C104" s="17"/>
      <c r="D104" s="17"/>
      <c r="E104" s="17"/>
      <c r="F104" s="17"/>
    </row>
    <row r="105" spans="1:6" hidden="1" x14ac:dyDescent="0.2">
      <c r="A105" s="26"/>
      <c r="B105" s="17"/>
      <c r="C105" s="17"/>
      <c r="D105" s="17"/>
      <c r="E105" s="17"/>
      <c r="F105" s="17"/>
    </row>
    <row r="106" spans="1:6" hidden="1" x14ac:dyDescent="0.2">
      <c r="A106" s="26"/>
      <c r="B106" s="17"/>
      <c r="C106" s="17"/>
      <c r="D106" s="17"/>
      <c r="E106" s="17"/>
      <c r="F106" s="17"/>
    </row>
    <row r="107" spans="1:6" hidden="1" x14ac:dyDescent="0.2">
      <c r="A107" s="26"/>
      <c r="B107" s="17"/>
      <c r="C107" s="17"/>
      <c r="D107" s="17"/>
      <c r="E107" s="17"/>
      <c r="F107" s="17"/>
    </row>
    <row r="108" spans="1:6" hidden="1" x14ac:dyDescent="0.2">
      <c r="A108" s="26"/>
      <c r="B108" s="17"/>
      <c r="C108" s="17"/>
      <c r="D108" s="17"/>
      <c r="E108" s="17"/>
      <c r="F108" s="17"/>
    </row>
    <row r="109"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formatCells="0" formatRows="0" insertColumns="0" insertRows="0" deleteRows="0"/>
  <mergeCells count="15">
    <mergeCell ref="B7:E7"/>
    <mergeCell ref="B5:E5"/>
    <mergeCell ref="D83:E83"/>
    <mergeCell ref="A1:E1"/>
    <mergeCell ref="A31:E31"/>
    <mergeCell ref="A71:E71"/>
    <mergeCell ref="B2:E2"/>
    <mergeCell ref="B3:E3"/>
    <mergeCell ref="B4:E4"/>
    <mergeCell ref="A8:E8"/>
    <mergeCell ref="A9:E9"/>
    <mergeCell ref="B6:E6"/>
    <mergeCell ref="D29:E29"/>
    <mergeCell ref="D69:E69"/>
    <mergeCell ref="A10:E10"/>
  </mergeCells>
  <dataValidations xWindow="149" yWindow="551"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68 A28 A82 A73 A33:A41 A12:A15 A2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2 A32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74:A81 A14:A27 A42:A6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49" yWindow="55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B73:B82 B12:B28 B33:B68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22" t="s">
        <v>61</v>
      </c>
      <c r="B1" s="122"/>
      <c r="C1" s="122"/>
      <c r="D1" s="122"/>
      <c r="E1" s="122"/>
    </row>
    <row r="2" spans="1:6" ht="21" customHeight="1" x14ac:dyDescent="0.2">
      <c r="A2" s="3" t="s">
        <v>62</v>
      </c>
      <c r="B2" s="120" t="str">
        <f>'Summary and sign-off'!B2:F2</f>
        <v>National Emergency Management Agency</v>
      </c>
      <c r="C2" s="120"/>
      <c r="D2" s="120"/>
      <c r="E2" s="120"/>
    </row>
    <row r="3" spans="1:6" ht="31.5" x14ac:dyDescent="0.2">
      <c r="A3" s="3" t="s">
        <v>63</v>
      </c>
      <c r="B3" s="120" t="str">
        <f>'Summary and sign-off'!B3:F3</f>
        <v>Dave Gawn</v>
      </c>
      <c r="C3" s="120"/>
      <c r="D3" s="120"/>
      <c r="E3" s="120"/>
    </row>
    <row r="4" spans="1:6" ht="21" customHeight="1" x14ac:dyDescent="0.2">
      <c r="A4" s="3" t="s">
        <v>64</v>
      </c>
      <c r="B4" s="120">
        <f>'Summary and sign-off'!B4:F4</f>
        <v>44743</v>
      </c>
      <c r="C4" s="120"/>
      <c r="D4" s="120"/>
      <c r="E4" s="120"/>
    </row>
    <row r="5" spans="1:6" ht="21" customHeight="1" x14ac:dyDescent="0.2">
      <c r="A5" s="3" t="s">
        <v>65</v>
      </c>
      <c r="B5" s="120">
        <f>'Summary and sign-off'!B5:F5</f>
        <v>45107</v>
      </c>
      <c r="C5" s="120"/>
      <c r="D5" s="120"/>
      <c r="E5" s="120"/>
    </row>
    <row r="6" spans="1:6" ht="21" customHeight="1" x14ac:dyDescent="0.2">
      <c r="A6" s="3" t="s">
        <v>66</v>
      </c>
      <c r="B6" s="115" t="s">
        <v>33</v>
      </c>
      <c r="C6" s="115"/>
      <c r="D6" s="115"/>
      <c r="E6" s="115"/>
    </row>
    <row r="7" spans="1:6" ht="21" customHeight="1" x14ac:dyDescent="0.2">
      <c r="A7" s="3" t="s">
        <v>7</v>
      </c>
      <c r="B7" s="115" t="s">
        <v>35</v>
      </c>
      <c r="C7" s="115"/>
      <c r="D7" s="115"/>
      <c r="E7" s="115"/>
    </row>
    <row r="8" spans="1:6" ht="35.25" customHeight="1" x14ac:dyDescent="0.25">
      <c r="A8" s="131" t="s">
        <v>90</v>
      </c>
      <c r="B8" s="131"/>
      <c r="C8" s="132"/>
      <c r="D8" s="132"/>
      <c r="E8" s="132"/>
      <c r="F8" s="27"/>
    </row>
    <row r="9" spans="1:6" ht="35.25" customHeight="1" x14ac:dyDescent="0.25">
      <c r="A9" s="129" t="s">
        <v>91</v>
      </c>
      <c r="B9" s="130"/>
      <c r="C9" s="130"/>
      <c r="D9" s="130"/>
      <c r="E9" s="130"/>
      <c r="F9" s="27"/>
    </row>
    <row r="10" spans="1:6" ht="27" customHeight="1" x14ac:dyDescent="0.2">
      <c r="A10" s="24" t="s">
        <v>92</v>
      </c>
      <c r="B10" s="24" t="s">
        <v>14</v>
      </c>
      <c r="C10" s="24" t="s">
        <v>93</v>
      </c>
      <c r="D10" s="24" t="s">
        <v>94</v>
      </c>
      <c r="E10" s="24" t="s">
        <v>74</v>
      </c>
      <c r="F10" s="20"/>
    </row>
    <row r="11" spans="1:6" s="2" customFormat="1" ht="25.5" x14ac:dyDescent="0.2">
      <c r="A11" s="100"/>
      <c r="B11" s="97">
        <v>0</v>
      </c>
      <c r="C11" s="101" t="s">
        <v>150</v>
      </c>
      <c r="D11" s="101"/>
      <c r="E11" s="102"/>
    </row>
    <row r="12" spans="1:6" s="2" customFormat="1" x14ac:dyDescent="0.2">
      <c r="A12" s="96"/>
      <c r="B12" s="97"/>
      <c r="C12" s="101"/>
      <c r="D12" s="101"/>
      <c r="E12" s="102"/>
    </row>
    <row r="13" spans="1:6" s="2" customFormat="1" x14ac:dyDescent="0.2">
      <c r="A13" s="96"/>
      <c r="B13" s="97"/>
      <c r="C13" s="101"/>
      <c r="D13" s="101"/>
      <c r="E13" s="102"/>
    </row>
    <row r="14" spans="1:6" s="2" customFormat="1" x14ac:dyDescent="0.2">
      <c r="A14" s="96"/>
      <c r="B14" s="97"/>
      <c r="C14" s="101"/>
      <c r="D14" s="101"/>
      <c r="E14" s="102"/>
    </row>
    <row r="15" spans="1:6" s="2" customFormat="1" x14ac:dyDescent="0.2">
      <c r="A15" s="96"/>
      <c r="B15" s="97"/>
      <c r="C15" s="101"/>
      <c r="D15" s="101"/>
      <c r="E15" s="102"/>
    </row>
    <row r="16" spans="1:6" s="2" customFormat="1" x14ac:dyDescent="0.2">
      <c r="A16" s="96"/>
      <c r="B16" s="97"/>
      <c r="C16" s="101"/>
      <c r="D16" s="101"/>
      <c r="E16" s="102"/>
    </row>
    <row r="17" spans="1:6" s="2" customFormat="1" x14ac:dyDescent="0.2">
      <c r="A17" s="96"/>
      <c r="B17" s="97"/>
      <c r="C17" s="101"/>
      <c r="D17" s="101"/>
      <c r="E17" s="102"/>
    </row>
    <row r="18" spans="1:6" s="2" customFormat="1" x14ac:dyDescent="0.2">
      <c r="A18" s="96"/>
      <c r="B18" s="97"/>
      <c r="C18" s="101"/>
      <c r="D18" s="101"/>
      <c r="E18" s="102"/>
    </row>
    <row r="19" spans="1:6" s="2" customFormat="1" x14ac:dyDescent="0.2">
      <c r="A19" s="96"/>
      <c r="B19" s="97"/>
      <c r="C19" s="101"/>
      <c r="D19" s="101"/>
      <c r="E19" s="102"/>
    </row>
    <row r="20" spans="1:6" s="2" customFormat="1" x14ac:dyDescent="0.2">
      <c r="A20" s="96"/>
      <c r="B20" s="97"/>
      <c r="C20" s="101"/>
      <c r="D20" s="101"/>
      <c r="E20" s="102"/>
    </row>
    <row r="21" spans="1:6" s="2" customFormat="1" x14ac:dyDescent="0.2">
      <c r="A21" s="96"/>
      <c r="B21" s="97"/>
      <c r="C21" s="101"/>
      <c r="D21" s="101"/>
      <c r="E21" s="102"/>
    </row>
    <row r="22" spans="1:6" s="2" customFormat="1" x14ac:dyDescent="0.2">
      <c r="A22" s="100"/>
      <c r="B22" s="97"/>
      <c r="C22" s="101"/>
      <c r="D22" s="101"/>
      <c r="E22" s="102"/>
    </row>
    <row r="23" spans="1:6" s="2" customFormat="1" x14ac:dyDescent="0.2">
      <c r="A23" s="100"/>
      <c r="B23" s="97"/>
      <c r="C23" s="101"/>
      <c r="D23" s="101"/>
      <c r="E23" s="102"/>
    </row>
    <row r="24" spans="1:6" s="2" customFormat="1" ht="11.25" hidden="1" customHeight="1" x14ac:dyDescent="0.2">
      <c r="A24" s="82"/>
      <c r="B24" s="79"/>
      <c r="C24" s="83"/>
      <c r="D24" s="83"/>
      <c r="E24" s="84"/>
    </row>
    <row r="25" spans="1:6" ht="34.5" customHeight="1" x14ac:dyDescent="0.2">
      <c r="A25" s="39" t="s">
        <v>95</v>
      </c>
      <c r="B25" s="48">
        <f>SUM(B11:B24)</f>
        <v>0</v>
      </c>
      <c r="C25" s="54" t="str">
        <f>IF(SUBTOTAL(3,B11:B24)=SUBTOTAL(103,B11:B24),'Summary and sign-off'!$A$48,'Summary and sign-off'!$A$49)</f>
        <v>Check - there are no hidden rows with data</v>
      </c>
      <c r="D25" s="121" t="str">
        <f>IF('Summary and sign-off'!F58='Summary and sign-off'!F54,'Summary and sign-off'!A51,'Summary and sign-off'!A50)</f>
        <v>Not all lines have an entry for "Cost in NZ$" and "Type of expense"</v>
      </c>
      <c r="E25" s="121"/>
      <c r="F25" s="2"/>
    </row>
    <row r="26" spans="1:6" x14ac:dyDescent="0.2">
      <c r="A26" s="18"/>
      <c r="B26" s="17"/>
      <c r="C26" s="17"/>
      <c r="D26" s="17"/>
      <c r="E26" s="17"/>
    </row>
    <row r="27" spans="1:6" x14ac:dyDescent="0.2">
      <c r="A27" s="18" t="s">
        <v>25</v>
      </c>
      <c r="B27" s="19"/>
      <c r="C27" s="17"/>
      <c r="D27" s="17"/>
      <c r="E27" s="17"/>
    </row>
    <row r="28" spans="1:6" ht="12.75" customHeight="1" x14ac:dyDescent="0.2">
      <c r="A28" s="20" t="s">
        <v>96</v>
      </c>
      <c r="B28" s="20"/>
      <c r="C28" s="20"/>
      <c r="D28" s="20"/>
      <c r="E28" s="20"/>
    </row>
    <row r="29" spans="1:6" x14ac:dyDescent="0.2">
      <c r="A29" s="20" t="s">
        <v>97</v>
      </c>
      <c r="B29" s="20"/>
      <c r="C29" s="28"/>
      <c r="D29" s="28"/>
      <c r="E29" s="28"/>
    </row>
    <row r="30" spans="1:6" x14ac:dyDescent="0.2">
      <c r="A30" s="20" t="s">
        <v>31</v>
      </c>
      <c r="B30" s="19"/>
      <c r="C30" s="17"/>
      <c r="D30" s="17"/>
      <c r="E30" s="17"/>
      <c r="F30" s="17"/>
    </row>
    <row r="31" spans="1:6" x14ac:dyDescent="0.2">
      <c r="A31" s="20" t="s">
        <v>98</v>
      </c>
      <c r="B31" s="20"/>
      <c r="C31" s="28"/>
      <c r="D31" s="28"/>
      <c r="E31" s="28"/>
    </row>
    <row r="32" spans="1:6" ht="12.75" customHeight="1" x14ac:dyDescent="0.2">
      <c r="A32" s="20" t="s">
        <v>99</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F13" sqref="F1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22" t="s">
        <v>61</v>
      </c>
      <c r="B1" s="122"/>
      <c r="C1" s="122"/>
      <c r="D1" s="122"/>
      <c r="E1" s="122"/>
    </row>
    <row r="2" spans="1:6" ht="21" customHeight="1" x14ac:dyDescent="0.2">
      <c r="A2" s="3" t="s">
        <v>62</v>
      </c>
      <c r="B2" s="120" t="str">
        <f>'Summary and sign-off'!B2:F2</f>
        <v>National Emergency Management Agency</v>
      </c>
      <c r="C2" s="120"/>
      <c r="D2" s="120"/>
      <c r="E2" s="120"/>
    </row>
    <row r="3" spans="1:6" ht="31.5" x14ac:dyDescent="0.2">
      <c r="A3" s="3" t="s">
        <v>100</v>
      </c>
      <c r="B3" s="120" t="str">
        <f>'Summary and sign-off'!B3:F3</f>
        <v>Dave Gawn</v>
      </c>
      <c r="C3" s="120"/>
      <c r="D3" s="120"/>
      <c r="E3" s="120"/>
    </row>
    <row r="4" spans="1:6" ht="21" customHeight="1" x14ac:dyDescent="0.2">
      <c r="A4" s="3" t="s">
        <v>64</v>
      </c>
      <c r="B4" s="120">
        <f>'Summary and sign-off'!B4:F4</f>
        <v>44743</v>
      </c>
      <c r="C4" s="120"/>
      <c r="D4" s="120"/>
      <c r="E4" s="120"/>
    </row>
    <row r="5" spans="1:6" ht="21" customHeight="1" x14ac:dyDescent="0.2">
      <c r="A5" s="3" t="s">
        <v>65</v>
      </c>
      <c r="B5" s="120">
        <f>'Summary and sign-off'!B5:F5</f>
        <v>45107</v>
      </c>
      <c r="C5" s="120"/>
      <c r="D5" s="120"/>
      <c r="E5" s="120"/>
    </row>
    <row r="6" spans="1:6" ht="21" customHeight="1" x14ac:dyDescent="0.2">
      <c r="A6" s="3" t="s">
        <v>66</v>
      </c>
      <c r="B6" s="115" t="s">
        <v>33</v>
      </c>
      <c r="C6" s="115"/>
      <c r="D6" s="115"/>
      <c r="E6" s="115"/>
      <c r="F6" s="23"/>
    </row>
    <row r="7" spans="1:6" ht="21" customHeight="1" x14ac:dyDescent="0.2">
      <c r="A7" s="3" t="s">
        <v>7</v>
      </c>
      <c r="B7" s="115" t="s">
        <v>35</v>
      </c>
      <c r="C7" s="115"/>
      <c r="D7" s="115"/>
      <c r="E7" s="115"/>
      <c r="F7" s="23"/>
    </row>
    <row r="8" spans="1:6" ht="35.25" customHeight="1" x14ac:dyDescent="0.2">
      <c r="A8" s="125" t="s">
        <v>101</v>
      </c>
      <c r="B8" s="125"/>
      <c r="C8" s="132"/>
      <c r="D8" s="132"/>
      <c r="E8" s="132"/>
    </row>
    <row r="9" spans="1:6" ht="35.25" customHeight="1" x14ac:dyDescent="0.2">
      <c r="A9" s="133" t="s">
        <v>102</v>
      </c>
      <c r="B9" s="134"/>
      <c r="C9" s="134"/>
      <c r="D9" s="134"/>
      <c r="E9" s="134"/>
    </row>
    <row r="10" spans="1:6" ht="27" customHeight="1" x14ac:dyDescent="0.2">
      <c r="A10" s="24" t="s">
        <v>70</v>
      </c>
      <c r="B10" s="24" t="s">
        <v>14</v>
      </c>
      <c r="C10" s="24" t="s">
        <v>103</v>
      </c>
      <c r="D10" s="24" t="s">
        <v>104</v>
      </c>
      <c r="E10" s="24" t="s">
        <v>74</v>
      </c>
      <c r="F10" s="20"/>
    </row>
    <row r="11" spans="1:6" s="2" customFormat="1" hidden="1" x14ac:dyDescent="0.2">
      <c r="A11" s="82"/>
      <c r="B11" s="79"/>
      <c r="C11" s="83"/>
      <c r="D11" s="83"/>
      <c r="E11" s="84"/>
    </row>
    <row r="12" spans="1:6" s="2" customFormat="1" x14ac:dyDescent="0.2">
      <c r="A12" s="96" t="s">
        <v>152</v>
      </c>
      <c r="B12" s="97">
        <v>189.64</v>
      </c>
      <c r="C12" s="101" t="s">
        <v>191</v>
      </c>
      <c r="D12" s="101" t="s">
        <v>151</v>
      </c>
      <c r="E12" s="102" t="s">
        <v>142</v>
      </c>
      <c r="F12" s="113"/>
    </row>
    <row r="13" spans="1:6" s="2" customFormat="1" x14ac:dyDescent="0.2">
      <c r="A13" s="96" t="s">
        <v>166</v>
      </c>
      <c r="B13" s="97">
        <v>1536.48</v>
      </c>
      <c r="C13" s="101" t="s">
        <v>167</v>
      </c>
      <c r="D13" s="101" t="s">
        <v>168</v>
      </c>
      <c r="E13" s="102" t="s">
        <v>142</v>
      </c>
      <c r="F13" s="108"/>
    </row>
    <row r="14" spans="1:6" s="2" customFormat="1" x14ac:dyDescent="0.2">
      <c r="A14" s="96"/>
      <c r="B14" s="97"/>
      <c r="C14" s="101"/>
      <c r="D14" s="101"/>
      <c r="E14" s="102"/>
    </row>
    <row r="15" spans="1:6" s="2" customFormat="1" x14ac:dyDescent="0.2">
      <c r="A15" s="96"/>
      <c r="B15" s="97"/>
      <c r="C15" s="101"/>
      <c r="D15" s="101"/>
      <c r="E15" s="102"/>
    </row>
    <row r="16" spans="1:6" s="2" customFormat="1" x14ac:dyDescent="0.2">
      <c r="A16" s="96"/>
      <c r="B16" s="97"/>
      <c r="C16" s="112"/>
      <c r="D16" s="101"/>
      <c r="E16" s="102"/>
    </row>
    <row r="17" spans="1:6" s="2" customFormat="1" x14ac:dyDescent="0.2">
      <c r="A17" s="96"/>
      <c r="B17" s="97"/>
      <c r="C17" s="101"/>
      <c r="D17" s="101"/>
      <c r="E17" s="102"/>
      <c r="F17" s="113"/>
    </row>
    <row r="18" spans="1:6" s="2" customFormat="1" x14ac:dyDescent="0.2">
      <c r="A18" s="96"/>
      <c r="B18" s="97"/>
      <c r="C18" s="101"/>
      <c r="D18" s="101"/>
      <c r="E18" s="102"/>
    </row>
    <row r="19" spans="1:6" s="2" customFormat="1" x14ac:dyDescent="0.2">
      <c r="A19" s="96"/>
      <c r="B19" s="97"/>
      <c r="C19" s="101"/>
      <c r="D19" s="101"/>
      <c r="E19" s="102"/>
    </row>
    <row r="20" spans="1:6" s="2" customFormat="1" x14ac:dyDescent="0.2">
      <c r="A20" s="96"/>
      <c r="B20" s="97"/>
      <c r="C20" s="101"/>
      <c r="D20" s="101"/>
      <c r="E20" s="102"/>
    </row>
    <row r="21" spans="1:6" s="2" customFormat="1" x14ac:dyDescent="0.2">
      <c r="A21" s="96"/>
      <c r="B21" s="97"/>
      <c r="C21" s="101"/>
      <c r="D21" s="101"/>
      <c r="E21" s="102"/>
    </row>
    <row r="22" spans="1:6" s="2" customFormat="1" x14ac:dyDescent="0.2">
      <c r="A22" s="100"/>
      <c r="B22" s="97"/>
      <c r="C22" s="101"/>
      <c r="D22" s="101"/>
      <c r="E22" s="102"/>
    </row>
    <row r="23" spans="1:6" s="2" customFormat="1" x14ac:dyDescent="0.2">
      <c r="A23" s="100"/>
      <c r="B23" s="97"/>
      <c r="C23" s="101"/>
      <c r="D23" s="101"/>
      <c r="E23" s="102"/>
    </row>
    <row r="24" spans="1:6" s="2" customFormat="1" hidden="1" x14ac:dyDescent="0.2">
      <c r="A24" s="82"/>
      <c r="B24" s="79"/>
      <c r="C24" s="83"/>
      <c r="D24" s="83"/>
      <c r="E24" s="84"/>
    </row>
    <row r="25" spans="1:6" ht="34.5" customHeight="1" x14ac:dyDescent="0.2">
      <c r="A25" s="39" t="s">
        <v>105</v>
      </c>
      <c r="B25" s="48">
        <f>SUM(B11:B24)</f>
        <v>1726.12</v>
      </c>
      <c r="C25" s="54" t="str">
        <f>IF(SUBTOTAL(3,B11:B24)=SUBTOTAL(103,B11:B24),'Summary and sign-off'!$A$48,'Summary and sign-off'!$A$49)</f>
        <v>Check - there are no hidden rows with data</v>
      </c>
      <c r="D25" s="121" t="str">
        <f>IF('Summary and sign-off'!F59='Summary and sign-off'!F54,'Summary and sign-off'!A51,'Summary and sign-off'!A50)</f>
        <v>Check - each entry provides sufficient information</v>
      </c>
      <c r="E25" s="121"/>
    </row>
    <row r="26" spans="1:6" ht="14.1" customHeight="1" x14ac:dyDescent="0.2">
      <c r="B26" s="17"/>
      <c r="C26" s="17"/>
      <c r="D26" s="17"/>
      <c r="E26" s="17"/>
    </row>
    <row r="27" spans="1:6" x14ac:dyDescent="0.2">
      <c r="A27" s="18" t="s">
        <v>106</v>
      </c>
      <c r="B27" s="17"/>
      <c r="C27" s="17"/>
      <c r="D27" s="17"/>
      <c r="E27" s="17"/>
    </row>
    <row r="28" spans="1:6" ht="12.6" customHeight="1" x14ac:dyDescent="0.2">
      <c r="A28" s="20" t="s">
        <v>84</v>
      </c>
      <c r="B28" s="17"/>
      <c r="C28" s="17"/>
      <c r="D28" s="17"/>
      <c r="E28" s="17"/>
    </row>
    <row r="29" spans="1:6" x14ac:dyDescent="0.2">
      <c r="A29" s="20" t="s">
        <v>31</v>
      </c>
      <c r="B29" s="19"/>
      <c r="C29" s="17"/>
      <c r="D29" s="17"/>
      <c r="E29" s="17"/>
      <c r="F29" s="17"/>
    </row>
    <row r="30" spans="1:6" x14ac:dyDescent="0.2">
      <c r="A30" s="20" t="s">
        <v>98</v>
      </c>
      <c r="C30" s="17"/>
      <c r="D30" s="17"/>
      <c r="E30" s="17"/>
      <c r="F30" s="17"/>
    </row>
    <row r="31" spans="1:6" ht="12.75" customHeight="1" x14ac:dyDescent="0.2">
      <c r="A31" s="20" t="s">
        <v>99</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G11" sqref="G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22" t="s">
        <v>107</v>
      </c>
      <c r="B1" s="122"/>
      <c r="C1" s="122"/>
      <c r="D1" s="122"/>
      <c r="E1" s="122"/>
      <c r="F1" s="122"/>
    </row>
    <row r="2" spans="1:6" ht="21" customHeight="1" x14ac:dyDescent="0.2">
      <c r="A2" s="3" t="s">
        <v>62</v>
      </c>
      <c r="B2" s="120" t="str">
        <f>'Summary and sign-off'!B2:F2</f>
        <v>National Emergency Management Agency</v>
      </c>
      <c r="C2" s="120"/>
      <c r="D2" s="120"/>
      <c r="E2" s="120"/>
      <c r="F2" s="120"/>
    </row>
    <row r="3" spans="1:6" ht="31.5" x14ac:dyDescent="0.2">
      <c r="A3" s="3" t="s">
        <v>63</v>
      </c>
      <c r="B3" s="120" t="str">
        <f>'Summary and sign-off'!B3:F3</f>
        <v>Dave Gawn</v>
      </c>
      <c r="C3" s="120"/>
      <c r="D3" s="120"/>
      <c r="E3" s="120"/>
      <c r="F3" s="120"/>
    </row>
    <row r="4" spans="1:6" ht="21" customHeight="1" x14ac:dyDescent="0.2">
      <c r="A4" s="3" t="s">
        <v>64</v>
      </c>
      <c r="B4" s="120">
        <f>'Summary and sign-off'!B4:F4</f>
        <v>44743</v>
      </c>
      <c r="C4" s="120"/>
      <c r="D4" s="120"/>
      <c r="E4" s="120"/>
      <c r="F4" s="120"/>
    </row>
    <row r="5" spans="1:6" ht="21" customHeight="1" x14ac:dyDescent="0.2">
      <c r="A5" s="3" t="s">
        <v>65</v>
      </c>
      <c r="B5" s="120">
        <f>'Summary and sign-off'!B5:F5</f>
        <v>45107</v>
      </c>
      <c r="C5" s="120"/>
      <c r="D5" s="120"/>
      <c r="E5" s="120"/>
      <c r="F5" s="120"/>
    </row>
    <row r="6" spans="1:6" ht="21" customHeight="1" x14ac:dyDescent="0.2">
      <c r="A6" s="3" t="s">
        <v>108</v>
      </c>
      <c r="B6" s="115" t="s">
        <v>33</v>
      </c>
      <c r="C6" s="115"/>
      <c r="D6" s="115"/>
      <c r="E6" s="115"/>
      <c r="F6" s="115"/>
    </row>
    <row r="7" spans="1:6" ht="21" customHeight="1" x14ac:dyDescent="0.2">
      <c r="A7" s="3" t="s">
        <v>7</v>
      </c>
      <c r="B7" s="115" t="s">
        <v>35</v>
      </c>
      <c r="C7" s="115"/>
      <c r="D7" s="115"/>
      <c r="E7" s="115"/>
      <c r="F7" s="115"/>
    </row>
    <row r="8" spans="1:6" ht="36" customHeight="1" x14ac:dyDescent="0.2">
      <c r="A8" s="125" t="s">
        <v>109</v>
      </c>
      <c r="B8" s="125"/>
      <c r="C8" s="125"/>
      <c r="D8" s="125"/>
      <c r="E8" s="125"/>
      <c r="F8" s="125"/>
    </row>
    <row r="9" spans="1:6" ht="36" customHeight="1" x14ac:dyDescent="0.2">
      <c r="A9" s="133" t="s">
        <v>110</v>
      </c>
      <c r="B9" s="134"/>
      <c r="C9" s="134"/>
      <c r="D9" s="134"/>
      <c r="E9" s="134"/>
      <c r="F9" s="134"/>
    </row>
    <row r="10" spans="1:6" ht="39" customHeight="1" x14ac:dyDescent="0.2">
      <c r="A10" s="24" t="s">
        <v>70</v>
      </c>
      <c r="B10" s="91" t="s">
        <v>111</v>
      </c>
      <c r="C10" s="91" t="s">
        <v>112</v>
      </c>
      <c r="D10" s="91" t="s">
        <v>113</v>
      </c>
      <c r="E10" s="91" t="s">
        <v>114</v>
      </c>
      <c r="F10" s="91" t="s">
        <v>115</v>
      </c>
    </row>
    <row r="11" spans="1:6" s="2" customFormat="1" ht="25.5" x14ac:dyDescent="0.2">
      <c r="A11" s="96">
        <v>44796</v>
      </c>
      <c r="B11" s="101" t="s">
        <v>187</v>
      </c>
      <c r="C11" s="104" t="s">
        <v>48</v>
      </c>
      <c r="D11" s="101" t="s">
        <v>146</v>
      </c>
      <c r="E11" s="105">
        <v>50</v>
      </c>
      <c r="F11" s="102" t="s">
        <v>206</v>
      </c>
    </row>
    <row r="12" spans="1:6" s="2" customFormat="1" ht="25.5" x14ac:dyDescent="0.2">
      <c r="A12" s="96">
        <v>44749</v>
      </c>
      <c r="B12" s="103" t="s">
        <v>188</v>
      </c>
      <c r="C12" s="104" t="s">
        <v>48</v>
      </c>
      <c r="D12" s="103" t="s">
        <v>189</v>
      </c>
      <c r="E12" s="105" t="s">
        <v>43</v>
      </c>
      <c r="F12" s="106" t="s">
        <v>190</v>
      </c>
    </row>
    <row r="13" spans="1:6" s="2" customFormat="1" x14ac:dyDescent="0.2">
      <c r="A13" s="96"/>
      <c r="B13" s="103"/>
      <c r="C13" s="104"/>
      <c r="D13" s="103"/>
      <c r="E13" s="105"/>
      <c r="F13" s="106"/>
    </row>
    <row r="14" spans="1:6" s="2" customFormat="1" x14ac:dyDescent="0.2">
      <c r="A14" s="96"/>
      <c r="B14" s="103"/>
      <c r="C14" s="104"/>
      <c r="D14" s="103"/>
      <c r="E14" s="105"/>
      <c r="F14" s="106"/>
    </row>
    <row r="15" spans="1:6" s="2" customFormat="1" x14ac:dyDescent="0.2">
      <c r="A15" s="96"/>
      <c r="B15" s="103"/>
      <c r="C15" s="104"/>
      <c r="D15" s="103"/>
      <c r="E15" s="105"/>
      <c r="F15" s="106"/>
    </row>
    <row r="16" spans="1:6" s="2" customFormat="1" x14ac:dyDescent="0.2">
      <c r="A16" s="96"/>
      <c r="B16" s="103"/>
      <c r="C16" s="104"/>
      <c r="D16" s="103"/>
      <c r="E16" s="105"/>
      <c r="F16" s="106"/>
    </row>
    <row r="17" spans="1:7" s="2" customFormat="1" x14ac:dyDescent="0.2">
      <c r="A17" s="96"/>
      <c r="B17" s="103"/>
      <c r="C17" s="104"/>
      <c r="D17" s="103"/>
      <c r="E17" s="105"/>
      <c r="F17" s="106"/>
    </row>
    <row r="18" spans="1:7" s="2" customFormat="1" x14ac:dyDescent="0.2">
      <c r="A18" s="96"/>
      <c r="B18" s="103"/>
      <c r="C18" s="104"/>
      <c r="D18" s="103"/>
      <c r="E18" s="105"/>
      <c r="F18" s="106"/>
    </row>
    <row r="19" spans="1:7" s="2" customFormat="1" x14ac:dyDescent="0.2">
      <c r="A19" s="96"/>
      <c r="B19" s="103"/>
      <c r="C19" s="104"/>
      <c r="D19" s="103"/>
      <c r="E19" s="105"/>
      <c r="F19" s="106"/>
    </row>
    <row r="20" spans="1:7" s="2" customFormat="1" x14ac:dyDescent="0.2">
      <c r="A20" s="96"/>
      <c r="B20" s="103"/>
      <c r="C20" s="104"/>
      <c r="D20" s="103"/>
      <c r="E20" s="105"/>
      <c r="F20" s="106"/>
    </row>
    <row r="21" spans="1:7" s="2" customFormat="1" x14ac:dyDescent="0.2">
      <c r="A21" s="96"/>
      <c r="B21" s="103"/>
      <c r="C21" s="104"/>
      <c r="D21" s="103"/>
      <c r="E21" s="105"/>
      <c r="F21" s="106"/>
    </row>
    <row r="22" spans="1:7" s="2" customFormat="1" x14ac:dyDescent="0.2">
      <c r="A22" s="96"/>
      <c r="B22" s="103"/>
      <c r="C22" s="104"/>
      <c r="D22" s="103"/>
      <c r="E22" s="105"/>
      <c r="F22" s="106"/>
    </row>
    <row r="23" spans="1:7" s="2" customFormat="1" x14ac:dyDescent="0.2">
      <c r="A23" s="96"/>
      <c r="B23" s="103"/>
      <c r="C23" s="104"/>
      <c r="D23" s="103"/>
      <c r="E23" s="105"/>
      <c r="F23" s="106"/>
    </row>
    <row r="24" spans="1:7" s="2" customFormat="1" hidden="1" x14ac:dyDescent="0.2">
      <c r="A24" s="78"/>
      <c r="B24" s="83"/>
      <c r="C24" s="85"/>
      <c r="D24" s="83"/>
      <c r="E24" s="86"/>
      <c r="F24" s="84"/>
    </row>
    <row r="25" spans="1:7" ht="34.5" customHeight="1" x14ac:dyDescent="0.2">
      <c r="A25" s="92" t="s">
        <v>116</v>
      </c>
      <c r="B25" s="93" t="s">
        <v>117</v>
      </c>
      <c r="C25" s="94">
        <f>C26+C27</f>
        <v>2</v>
      </c>
      <c r="D25" s="95" t="str">
        <f>IF(SUBTOTAL(3,C11:C24)=SUBTOTAL(103,C11:C24),'Summary and sign-off'!$A$48,'Summary and sign-off'!$A$49)</f>
        <v>Check - there are no hidden rows with data</v>
      </c>
      <c r="E25" s="121" t="str">
        <f>IF('Summary and sign-off'!F60='Summary and sign-off'!F54,'Summary and sign-off'!A52,'Summary and sign-off'!A50)</f>
        <v>Check - each entry provides sufficient information</v>
      </c>
      <c r="F25" s="121"/>
      <c r="G25" s="2"/>
    </row>
    <row r="26" spans="1:7" ht="25.5" customHeight="1" x14ac:dyDescent="0.25">
      <c r="A26" s="40"/>
      <c r="B26" s="41" t="s">
        <v>48</v>
      </c>
      <c r="C26" s="42">
        <f>COUNTIF(C11:C24,'Summary and sign-off'!A45)</f>
        <v>2</v>
      </c>
      <c r="D26" s="14"/>
      <c r="E26" s="15"/>
      <c r="F26" s="16"/>
    </row>
    <row r="27" spans="1:7" ht="25.5" customHeight="1" x14ac:dyDescent="0.25">
      <c r="A27" s="40"/>
      <c r="B27" s="41" t="s">
        <v>49</v>
      </c>
      <c r="C27" s="42">
        <f>COUNTIF(C11:C24,'Summary and sign-off'!A46)</f>
        <v>0</v>
      </c>
      <c r="D27" s="14"/>
      <c r="E27" s="15"/>
      <c r="F27" s="16"/>
    </row>
    <row r="28" spans="1:7" x14ac:dyDescent="0.2">
      <c r="A28" s="17"/>
      <c r="B28" s="18"/>
      <c r="C28" s="17"/>
      <c r="D28" s="19"/>
      <c r="E28" s="19"/>
      <c r="F28" s="17"/>
    </row>
    <row r="29" spans="1:7" x14ac:dyDescent="0.2">
      <c r="A29" s="18" t="s">
        <v>106</v>
      </c>
      <c r="B29" s="18"/>
      <c r="C29" s="18"/>
      <c r="D29" s="18"/>
      <c r="E29" s="18"/>
      <c r="F29" s="18"/>
    </row>
    <row r="30" spans="1:7" ht="12.6" customHeight="1" x14ac:dyDescent="0.2">
      <c r="A30" s="20" t="s">
        <v>84</v>
      </c>
      <c r="B30" s="17"/>
      <c r="C30" s="17"/>
      <c r="D30" s="17"/>
      <c r="E30" s="17"/>
    </row>
    <row r="31" spans="1:7" x14ac:dyDescent="0.2">
      <c r="A31" s="20" t="s">
        <v>31</v>
      </c>
      <c r="B31" s="19"/>
      <c r="C31" s="17"/>
      <c r="D31" s="17"/>
      <c r="E31" s="17"/>
      <c r="F31" s="17"/>
    </row>
    <row r="32" spans="1:7" x14ac:dyDescent="0.2">
      <c r="A32" s="20" t="s">
        <v>118</v>
      </c>
      <c r="B32" s="21"/>
      <c r="C32" s="21"/>
      <c r="D32" s="21"/>
      <c r="E32" s="21"/>
      <c r="F32" s="21"/>
    </row>
    <row r="33" spans="1:6" ht="12.75" customHeight="1" x14ac:dyDescent="0.2">
      <c r="A33" s="20" t="s">
        <v>119</v>
      </c>
      <c r="B33" s="17"/>
      <c r="C33" s="17"/>
      <c r="D33" s="17"/>
      <c r="E33" s="17"/>
      <c r="F33" s="17"/>
    </row>
    <row r="34" spans="1:6" ht="12.95" customHeight="1" x14ac:dyDescent="0.2">
      <c r="A34" s="20" t="s">
        <v>120</v>
      </c>
      <c r="B34" s="17"/>
      <c r="C34" s="17"/>
      <c r="D34" s="17"/>
      <c r="E34" s="17"/>
      <c r="F34" s="17"/>
    </row>
    <row r="35" spans="1:6" x14ac:dyDescent="0.2">
      <c r="A35" s="20" t="s">
        <v>121</v>
      </c>
      <c r="C35" s="17"/>
      <c r="D35" s="17"/>
      <c r="E35" s="17"/>
      <c r="F35" s="17"/>
    </row>
    <row r="36" spans="1:6" ht="12.75" customHeight="1" x14ac:dyDescent="0.2">
      <c r="A36" s="20" t="s">
        <v>99</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link="1"/>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Sarah Holland [NEMA]</cp:lastModifiedBy>
  <cp:revision/>
  <cp:lastPrinted>2023-07-17T22:32:18Z</cp:lastPrinted>
  <dcterms:created xsi:type="dcterms:W3CDTF">2010-10-17T20:59:02Z</dcterms:created>
  <dcterms:modified xsi:type="dcterms:W3CDTF">2023-07-31T00:02:23Z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