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amlet\UserShares\dpmc\data\HammondTookeA\Documents\"/>
    </mc:Choice>
  </mc:AlternateContent>
  <xr:revisionPtr revIDLastSave="0" documentId="13_ncr:1_{7A1B0735-BFAD-49C5-8408-BCB031E72748}" xr6:coauthVersionLast="47" xr6:coauthVersionMax="47" xr10:uidLastSave="{00000000-0000-0000-0000-000000000000}"/>
  <bookViews>
    <workbookView xWindow="-108" yWindow="-108" windowWidth="23256" windowHeight="14016" firstSheet="1" activeTab="1" xr2:uid="{00000000-000D-0000-FFFF-FFFF00000000}"/>
  </bookViews>
  <sheets>
    <sheet name="Guidance for agencies" sheetId="5" r:id="rId1"/>
    <sheet name="Summary and sign-off" sheetId="13" r:id="rId2"/>
    <sheet name="Travel" sheetId="1" r:id="rId3"/>
    <sheet name="All other expenses" sheetId="3" r:id="rId4"/>
    <sheet name="Hospitality" sheetId="2" r:id="rId5"/>
    <sheet name="Gifts and benefits" sheetId="4" r:id="rId6"/>
  </sheets>
  <definedNames>
    <definedName name="_xlnm.Print_Area" localSheetId="3">'All other expenses'!$A$1:$E$20</definedName>
    <definedName name="_xlnm.Print_Area" localSheetId="5">'Gifts and benefits'!$A$1:$F$27</definedName>
    <definedName name="_xlnm.Print_Area" localSheetId="0">'Guidance for agencies'!$A$1:$A$58</definedName>
    <definedName name="_xlnm.Print_Area" localSheetId="4">Hospitality!$A$1:$E$20</definedName>
    <definedName name="_xlnm.Print_Area" localSheetId="1">'Summary and sign-off'!$A$1:$F$23</definedName>
    <definedName name="_xlnm.Print_Area" localSheetId="2">Travel!$A$1:$E$91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1" l="1"/>
  <c r="B16" i="13" s="1"/>
  <c r="D16" i="4"/>
  <c r="C14" i="3"/>
  <c r="C13" i="2"/>
  <c r="C73" i="1"/>
  <c r="C80" i="1"/>
  <c r="C15" i="1"/>
  <c r="B6" i="13" l="1"/>
  <c r="E60" i="13"/>
  <c r="C60" i="13"/>
  <c r="C18" i="4"/>
  <c r="F13" i="13" s="1"/>
  <c r="C17" i="4"/>
  <c r="F12" i="13" s="1"/>
  <c r="B60" i="13" l="1"/>
  <c r="B59" i="13"/>
  <c r="D59" i="13"/>
  <c r="B58" i="13"/>
  <c r="D58" i="13"/>
  <c r="D57" i="13"/>
  <c r="B57" i="13"/>
  <c r="D56" i="13"/>
  <c r="B56" i="13"/>
  <c r="D55" i="13"/>
  <c r="B55" i="13"/>
  <c r="B2" i="4"/>
  <c r="B3" i="4"/>
  <c r="B2" i="3"/>
  <c r="B3" i="3"/>
  <c r="B2" i="2"/>
  <c r="B3" i="2"/>
  <c r="B2" i="1"/>
  <c r="B3" i="1"/>
  <c r="F58" i="13" l="1"/>
  <c r="D13" i="2" s="1"/>
  <c r="F60" i="13"/>
  <c r="E16" i="4" s="1"/>
  <c r="F59" i="13"/>
  <c r="D14" i="3" s="1"/>
  <c r="F57" i="13"/>
  <c r="D80" i="1" s="1"/>
  <c r="F56" i="13"/>
  <c r="D73" i="1" s="1"/>
  <c r="F55" i="13"/>
  <c r="D15" i="1" s="1"/>
  <c r="C13" i="13"/>
  <c r="C12" i="13"/>
  <c r="C11" i="13"/>
  <c r="C16" i="13" l="1"/>
  <c r="C17" i="13"/>
  <c r="B5" i="4" l="1"/>
  <c r="B4" i="4"/>
  <c r="B5" i="3"/>
  <c r="B4" i="3"/>
  <c r="B5" i="2"/>
  <c r="B4" i="2"/>
  <c r="B5" i="1"/>
  <c r="B4" i="1"/>
  <c r="C15" i="13" l="1"/>
  <c r="C16" i="4" l="1"/>
  <c r="F11" i="13" s="1"/>
  <c r="B80" i="1" l="1"/>
  <c r="B15" i="1"/>
  <c r="B15" i="13" s="1"/>
  <c r="B17" i="13" l="1"/>
  <c r="B11" i="13" s="1"/>
  <c r="B14" i="3"/>
  <c r="B13" i="13" s="1"/>
  <c r="B13" i="2"/>
  <c r="B12" i="13" s="1"/>
  <c r="B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8"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<sst xmlns="http://schemas.openxmlformats.org/spreadsheetml/2006/main" count="437" uniqueCount="255">
  <si>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</si>
  <si>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</si>
  <si>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</si>
  <si>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</si>
  <si>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</si>
  <si>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</si>
  <si>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</si>
  <si>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</si>
  <si>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</si>
  <si>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</si>
  <si>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</si>
  <si>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</si>
  <si>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</si>
  <si>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</si>
  <si>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</si>
  <si>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</si>
  <si>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</si>
  <si>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</si>
  <si>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</si>
  <si>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</si>
  <si>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</si>
  <si>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</si>
  <si>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</si>
  <si>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</si>
  <si>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</si>
  <si>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</si>
  <si>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</si>
  <si>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</si>
  <si>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</si>
  <si>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</si>
  <si>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</si>
  <si>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</si>
  <si>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</si>
  <si>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</si>
  <si>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</si>
  <si>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</si>
  <si>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</si>
  <si>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</si>
  <si>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</si>
  <si>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</si>
  <si>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</si>
  <si>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</si>
  <si>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</si>
  <si>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</si>
  <si>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</si>
  <si>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</si>
  <si>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</si>
  <si>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</si>
  <si>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</si>
  <si>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</si>
  <si>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</si>
  <si>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</si>
  <si>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</si>
  <si>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National Emergency Management Agency</t>
  </si>
  <si>
    <t>Secretary or Chief Executive**</t>
  </si>
  <si>
    <t xml:space="preserve">Dave Gawn </t>
  </si>
  <si>
    <t>Disclosure period start***</t>
  </si>
  <si>
    <t>Disclosure period end***</t>
  </si>
  <si>
    <t>Agency totals check</t>
  </si>
  <si>
    <t>Secretary or Chief Executive approval****</t>
  </si>
  <si>
    <t>This disclosure has not yet been approved by the Departmental Secretary or Chief Executive</t>
  </si>
  <si>
    <t>Other sign-off****</t>
  </si>
  <si>
    <t>Glenn McStay Chief Financial Officer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</si>
  <si>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</si>
  <si>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</si>
  <si>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</si>
  <si>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</si>
  <si>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</si>
  <si>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</si>
  <si>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</si>
  <si>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</si>
  <si>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</si>
  <si>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</si>
  <si>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</si>
  <si>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</si>
  <si>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</si>
  <si>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</si>
  <si>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</si>
  <si>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</si>
  <si>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</si>
  <si>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</si>
  <si>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</si>
  <si>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</si>
  <si>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</si>
  <si>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</si>
  <si>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</si>
  <si>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</si>
  <si>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</si>
  <si>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</si>
  <si>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</si>
  <si>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</si>
  <si>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</si>
  <si>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</si>
  <si>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</si>
  <si>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</si>
  <si>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</si>
  <si>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</si>
  <si>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</si>
  <si>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</si>
  <si>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</si>
  <si>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</si>
  <si>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</si>
  <si>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</si>
  <si>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</si>
  <si>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</si>
  <si>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</si>
  <si>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</si>
  <si>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</si>
  <si>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</si>
  <si>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</si>
  <si>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</si>
  <si>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</si>
  <si>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</si>
  <si>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</si>
  <si>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</si>
  <si>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</si>
  <si>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</si>
  <si>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</si>
  <si>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</si>
  <si>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</si>
  <si>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</si>
  <si>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</si>
  <si>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</si>
  <si>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</si>
  <si>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</si>
  <si>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</si>
  <si>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</si>
  <si>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12-18 October 2024</t>
  </si>
  <si>
    <t>Asia Pacific Ministerial Conference on Disaster Risk Reduction</t>
  </si>
  <si>
    <t>Airfares</t>
  </si>
  <si>
    <t>Philippines</t>
  </si>
  <si>
    <t>Accommodation</t>
  </si>
  <si>
    <t>Taxi</t>
  </si>
  <si>
    <t xml:space="preserve">Wellington </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</si>
  <si>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</si>
  <si>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</si>
  <si>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</si>
  <si>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Accompanying Minister for Emergency Management and Recovery for Wairoa flooding event</t>
  </si>
  <si>
    <t>Napier</t>
  </si>
  <si>
    <t xml:space="preserve">Car rental </t>
  </si>
  <si>
    <t>Wairoa flooding event</t>
  </si>
  <si>
    <t>National Iwi Chairs Forum accompanying Minister for Emergency Management and Recovery</t>
  </si>
  <si>
    <t>Auckland</t>
  </si>
  <si>
    <t>Taxi (2 trips)</t>
  </si>
  <si>
    <t xml:space="preserve">Accommodateion </t>
  </si>
  <si>
    <t>Next Generation Critical Communications Board Meeting &amp; Public Safety Network event</t>
  </si>
  <si>
    <t>Airfaires</t>
  </si>
  <si>
    <t>Christchurch</t>
  </si>
  <si>
    <t xml:space="preserve">Visit to potential site for alternate National Crisis Management Centre </t>
  </si>
  <si>
    <t>Wellington</t>
  </si>
  <si>
    <t xml:space="preserve">Accompanying Minister for Emergency Management and Recovery for Otago weather event (required to travel via Auckland)  </t>
  </si>
  <si>
    <t xml:space="preserve">Accommodation </t>
  </si>
  <si>
    <t>Accompanying Minister for Emergency Management and Recovery for Otago weather event</t>
  </si>
  <si>
    <t xml:space="preserve">Airfares (Auckland - Dunedin - Wellington) </t>
  </si>
  <si>
    <t>Dunedin</t>
  </si>
  <si>
    <t>Taxi (3 trips)</t>
  </si>
  <si>
    <t>Wellington &amp; Auckland</t>
  </si>
  <si>
    <t>Delegated Chief Executives' Network meeting + Meeting with Alternate National Controller</t>
  </si>
  <si>
    <t xml:space="preserve">Taxi (3 trips) </t>
  </si>
  <si>
    <t xml:space="preserve">Taranaki Lifelines Advisory Group in New Plymouth </t>
  </si>
  <si>
    <t>New Plymouth</t>
  </si>
  <si>
    <t>Nelson City council meeting + Nelson Tasman CDEM Long Services Awards accompanying Minister for Emergency Management and Recovery</t>
  </si>
  <si>
    <t>Nelson</t>
  </si>
  <si>
    <t>Car rental</t>
  </si>
  <si>
    <t xml:space="preserve">Meeting with Radio NZ Board and Executive </t>
  </si>
  <si>
    <t xml:space="preserve">Flights </t>
  </si>
  <si>
    <t>Tairawhiti Technology Demonstration Day accompanying Minister for Emergency Management and Recovery</t>
  </si>
  <si>
    <t>Gisborne</t>
  </si>
  <si>
    <t xml:space="preserve">Accompanying Minister for Emergency Management &amp; Recovery - Tairawhiti Technology Demonstration Day </t>
  </si>
  <si>
    <t>Accompanying Minister for Emergency Management &amp; Recovery - Whakaari memorial at Whakatane</t>
  </si>
  <si>
    <t>Flights</t>
  </si>
  <si>
    <t>Tauranga</t>
  </si>
  <si>
    <t>Meetings with Task Force Kiwi; University of Canterbury; Mayor of Christchurch City Council</t>
  </si>
  <si>
    <t>Hawkes Bay CDEM Group Joint Committee meeting</t>
  </si>
  <si>
    <t xml:space="preserve">Accompanying Minister for Emergency Management &amp; Recovery to Northland </t>
  </si>
  <si>
    <t>Kerikeri</t>
  </si>
  <si>
    <t>Meeting with Chief Executive of Te Rūnanga o Ngāi Tahu</t>
  </si>
  <si>
    <t xml:space="preserve">Taxi </t>
  </si>
  <si>
    <t>Annual readiness training for Emergency Management Assistance Team, NEMA's Rapid Response Team, Regional Emergency Management Advisors</t>
  </si>
  <si>
    <t>Northland CDEM dinner and Northland CDEM Forum accompanying Minister for Emergency Management and Recovery</t>
  </si>
  <si>
    <t>Whangarei</t>
  </si>
  <si>
    <t>Whangerei</t>
  </si>
  <si>
    <t>West Coast CDEM Group Joint Committee meeting</t>
  </si>
  <si>
    <t>Greymouth</t>
  </si>
  <si>
    <t>Hokitika</t>
  </si>
  <si>
    <t>Upper North Island Strategic Alliance (UNISA) meeting</t>
  </si>
  <si>
    <t xml:space="preserve">Meeting with Wellington Civil Defence Emergency Managmenet Group </t>
  </si>
  <si>
    <t xml:space="preserve">Taxi (2 trips) </t>
  </si>
  <si>
    <t>National Iwi Chairs Forum Climate Wānanga Forum + Ministry for Ethnic Communitiies Forum</t>
  </si>
  <si>
    <t xml:space="preserve">Witness for Coronial Inquest - North Island Severe Weather Events </t>
  </si>
  <si>
    <t>Accommodation (to 2 July 2025)</t>
  </si>
  <si>
    <t>Travel agent booking fees (all domestic trips for the year)</t>
  </si>
  <si>
    <t>Booking fee</t>
  </si>
  <si>
    <t xml:space="preserve">Various </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</si>
  <si>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</si>
  <si>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</si>
  <si>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</si>
  <si>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</si>
  <si>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 xml:space="preserve">Presentation at Response &amp; Recovery Aotearoa New Zealand course </t>
  </si>
  <si>
    <t>GeoNet Advisory Board meeting</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</si>
  <si>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</si>
  <si>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</si>
  <si>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</si>
  <si>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</si>
  <si>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</si>
  <si>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</si>
  <si>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</si>
  <si>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</si>
  <si>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</si>
  <si>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</si>
  <si>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</si>
  <si>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</si>
  <si>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</si>
  <si>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July 2024 to June 2025</t>
  </si>
  <si>
    <t xml:space="preserve">Monthly Fees </t>
  </si>
  <si>
    <t xml:space="preserve">Phone and data costs </t>
  </si>
  <si>
    <t xml:space="preserve">Total other expenses </t>
  </si>
  <si>
    <t>Notes</t>
  </si>
  <si>
    <t>Total cost will appear automatically once you put information in rows above.</t>
  </si>
  <si>
    <t>Mark clearly if there is no information to disclose - provide a note to this effect in the 'Date' column (column A).</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</si>
  <si>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</si>
  <si>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</si>
  <si>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</si>
  <si>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</si>
  <si>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</si>
  <si>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Lunch Asia-Pacific Ministerial Conference (for security escort and local guide) </t>
  </si>
  <si>
    <t>Lunch for 3 people</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</si>
  <si>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</si>
  <si>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</si>
  <si>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</si>
  <si>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</si>
  <si>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</si>
  <si>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</si>
  <si>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</si>
  <si>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</si>
  <si>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</si>
  <si>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</si>
  <si>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</si>
  <si>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</si>
  <si>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 xml:space="preserve">Book - An introduction to space weather </t>
  </si>
  <si>
    <t>Deputy Director, Directorate of Safety, New Zealand Defence Force</t>
  </si>
  <si>
    <t xml:space="preserve">NEMA library (value approx) </t>
  </si>
  <si>
    <t>Jewellery box</t>
  </si>
  <si>
    <t xml:space="preserve">Korean delegation </t>
  </si>
  <si>
    <t xml:space="preserve">Retained in the office (value approx) </t>
  </si>
  <si>
    <t>Ornamental plate</t>
  </si>
  <si>
    <t>Indian delegation</t>
  </si>
  <si>
    <t>Wooden log drum sculpture</t>
  </si>
  <si>
    <t>Cook Islands delegation</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</si>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</sst>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2"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2"/>
      <color theme="0" tint="-0.34998626667073579"/>
      <name val="Arial"/>
      <family val="2"/>
    </font>
    <font>
      <strike/>
      <sz val="10"/>
      <color theme="1"/>
      <name val="Arial"/>
      <family val="2"/>
    </font>
  </fonts>
  <fills count="15">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FFC000"/>
        <bgColor indexed="64"/>
      </patternFill>
    </fill>
    <fill>
      <patternFill patternType="solid">
        <fgColor rgb="FFCCFFCC"/>
        <bgColor theme="4" tint="0.79998168889431442"/>
      </patternFill>
    </fill>
    <fill>
      <patternFill patternType="solid">
        <fgColor theme="4"/>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theme="0" tint="-0.24994659260841701"/>
      </left>
      <right style="thin">
        <color theme="0" tint="-0.24994659260841701"/>
      </right>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60">
    <xf numFmtId="0" fontId="0" fillId="0" borderId="0" xfId="0"/>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7" fontId="15" fillId="10" borderId="3" xfId="0" applyNumberFormat="1" applyFont="1" applyFill="1" applyBorder="1" applyAlignment="1" applyProtection="1">
      <alignment horizontal="right" vertical="center"/>
      <protection locked="0"/>
    </xf>
    <xf numFmtId="0" fontId="0" fillId="12" borderId="0" xfId="0" applyFill="1" applyProtection="1">
      <protection locked="0"/>
    </xf>
    <xf numFmtId="167" fontId="15" fillId="10" borderId="4" xfId="0" applyNumberFormat="1" applyFont="1" applyFill="1" applyBorder="1" applyAlignment="1" applyProtection="1">
      <alignment vertical="center" wrapText="1"/>
      <protection locked="0"/>
    </xf>
    <xf numFmtId="49" fontId="0" fillId="13" borderId="8" xfId="0" applyNumberFormat="1" applyFill="1" applyBorder="1" applyAlignment="1" applyProtection="1">
      <alignment wrapText="1"/>
      <protection locked="0"/>
    </xf>
    <xf numFmtId="0" fontId="0" fillId="10" borderId="0" xfId="0" applyFill="1" applyProtection="1">
      <protection locked="0"/>
    </xf>
    <xf numFmtId="49" fontId="0" fillId="10" borderId="8" xfId="0" applyNumberFormat="1" applyFill="1" applyBorder="1" applyAlignment="1" applyProtection="1">
      <alignment wrapText="1"/>
      <protection locked="0"/>
    </xf>
    <xf numFmtId="0" fontId="0" fillId="14" borderId="0" xfId="0" applyFill="1" applyProtection="1">
      <protection locked="0"/>
    </xf>
    <xf numFmtId="167" fontId="15" fillId="10" borderId="5"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167" fontId="15" fillId="10" borderId="0" xfId="0" applyNumberFormat="1" applyFont="1" applyFill="1" applyAlignment="1" applyProtection="1">
      <alignment vertical="center" wrapText="1"/>
      <protection locked="0"/>
    </xf>
    <xf numFmtId="164" fontId="15" fillId="10" borderId="0" xfId="0" applyNumberFormat="1" applyFont="1" applyFill="1" applyAlignment="1" applyProtection="1">
      <alignment horizontal="right" vertical="center" wrapText="1"/>
      <protection locked="0"/>
    </xf>
    <xf numFmtId="0" fontId="15" fillId="10" borderId="0" xfId="0" applyFont="1" applyFill="1" applyAlignment="1" applyProtection="1">
      <alignment vertical="center" wrapText="1"/>
      <protection locked="0"/>
    </xf>
    <xf numFmtId="167" fontId="0" fillId="13" borderId="8" xfId="0" applyNumberFormat="1" applyFill="1" applyBorder="1" applyProtection="1">
      <protection locked="0"/>
    </xf>
    <xf numFmtId="49" fontId="0" fillId="13" borderId="8" xfId="0" applyNumberFormat="1" applyFill="1" applyBorder="1" applyProtection="1">
      <protection locked="0"/>
    </xf>
    <xf numFmtId="0" fontId="15" fillId="10" borderId="4" xfId="0" applyFont="1" applyFill="1" applyBorder="1" applyAlignment="1" applyProtection="1">
      <alignment horizontal="left" wrapText="1"/>
      <protection locked="0"/>
    </xf>
    <xf numFmtId="164" fontId="15" fillId="10" borderId="4" xfId="0" applyNumberFormat="1" applyFont="1" applyFill="1" applyBorder="1" applyAlignment="1" applyProtection="1">
      <alignment horizontal="right" wrapText="1"/>
      <protection locked="0"/>
    </xf>
    <xf numFmtId="0" fontId="0" fillId="10" borderId="5" xfId="0" applyFill="1" applyBorder="1" applyAlignment="1" applyProtection="1">
      <alignment wrapText="1"/>
      <protection locked="0"/>
    </xf>
    <xf numFmtId="167" fontId="0" fillId="10" borderId="8" xfId="0" applyNumberFormat="1" applyFill="1" applyBorder="1" applyProtection="1">
      <protection locked="0"/>
    </xf>
    <xf numFmtId="49" fontId="0" fillId="10" borderId="8" xfId="0" applyNumberFormat="1" applyFill="1" applyBorder="1" applyProtection="1">
      <protection locked="0"/>
    </xf>
    <xf numFmtId="0" fontId="0" fillId="0" borderId="0" xfId="0" applyAlignment="1" applyProtection="1">
      <alignment vertical="center"/>
      <protection locked="0"/>
    </xf>
    <xf numFmtId="0" fontId="0" fillId="10" borderId="0" xfId="0" applyFill="1"/>
    <xf numFmtId="0" fontId="41" fillId="10" borderId="0" xfId="0" applyFont="1" applyFill="1" applyProtection="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0" fontId="40" fillId="10" borderId="2" xfId="0"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8" fillId="0" borderId="0" xfId="0" applyFont="1" applyAlignment="1">
      <alignment horizontal="center" vertical="center" wrapText="1"/>
    </xf>
    <xf numFmtId="0" fontId="8" fillId="0" borderId="0" xfId="0" applyFont="1" applyAlignment="1">
      <alignment horizontal="center" vertical="center"/>
    </xf>
    <xf numFmtId="0" fontId="13"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cellXfs>
  <cellStyles count="3">
    <cellStyle name="Currency" xfId="2" builtinId="4"/>
    <cellStyle name="Hyperlink" xfId="1" builtinId="8"/>
    <cellStyle name="Normal" xfId="0" builtinId="0"/>
  </cellStyles>
  <dxfs count="1">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color rgb="FF00FF00"/>
      <color rgb="FFCCFF66"/>
      <color rgb="FFFF99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11" zoomScale="145" zoomScaleNormal="145" workbookViewId="0">
      <selection activeCell="A11" sqref="A11"/>
    </sheetView>
  </sheetViews>
  <sheetFormatPr defaultColWidth="0" defaultRowHeight="13.8" zeroHeight="1" x14ac:dyDescent="0.25"/>
  <cols>
    <col min="1" max="1" width="219.21875" style="39" customWidth="1"/>
    <col min="2" max="2" width="33.21875" style="38" customWidth="1"/>
    <col min="3" max="16384" width="8.77734375" hidden="1"/>
  </cols>
  <sheetData>
    <row r="1" spans="1:2" ht="23.25" customHeight="1" x14ac:dyDescent="0.25">
      <c r="A1" s="37" t="s">
        <v>0</v>
      </c>
    </row>
    <row r="2" spans="1:2" ht="33" customHeight="1" x14ac:dyDescent="0.25">
      <c r="A2" s="99" t="s">
        <v>1</v>
      </c>
    </row>
    <row r="3" spans="1:2" ht="17.25" customHeight="1" x14ac:dyDescent="0.25"/>
    <row r="4" spans="1:2" ht="23.25" customHeight="1" x14ac:dyDescent="0.25">
      <c r="A4" s="113" t="s">
        <v>2</v>
      </c>
    </row>
    <row r="5" spans="1:2" ht="17.25" customHeight="1" x14ac:dyDescent="0.25"/>
    <row r="6" spans="1:2" ht="23.25" customHeight="1" x14ac:dyDescent="0.25">
      <c r="A6" s="40" t="s">
        <v>3</v>
      </c>
    </row>
    <row r="7" spans="1:2" ht="17.25" customHeight="1" x14ac:dyDescent="0.25">
      <c r="A7" s="41" t="s">
        <v>4</v>
      </c>
    </row>
    <row r="8" spans="1:2" ht="17.25" customHeight="1" x14ac:dyDescent="0.25">
      <c r="A8" s="41" t="s">
        <v>5</v>
      </c>
    </row>
    <row r="9" spans="1:2" ht="17.25" customHeight="1" x14ac:dyDescent="0.25">
      <c r="A9" s="41"/>
    </row>
    <row r="10" spans="1:2" ht="23.25" customHeight="1" x14ac:dyDescent="0.25">
      <c r="A10" s="40" t="s">
        <v>6</v>
      </c>
      <c r="B10" s="67" t="s">
        <v>7</v>
      </c>
    </row>
    <row r="11" spans="1:2" ht="17.25" customHeight="1" x14ac:dyDescent="0.25">
      <c r="A11" s="42" t="s">
        <v>8</v>
      </c>
    </row>
    <row r="12" spans="1:2" ht="17.25" customHeight="1" x14ac:dyDescent="0.25">
      <c r="A12" s="41" t="s">
        <v>9</v>
      </c>
    </row>
    <row r="13" spans="1:2" ht="17.25" customHeight="1" x14ac:dyDescent="0.25">
      <c r="A13" s="41" t="s">
        <v>10</v>
      </c>
    </row>
    <row r="14" spans="1:2" ht="17.25" customHeight="1" x14ac:dyDescent="0.25">
      <c r="A14" s="43" t="s">
        <v>11</v>
      </c>
    </row>
    <row r="15" spans="1:2" ht="17.25" customHeight="1" x14ac:dyDescent="0.25">
      <c r="A15" s="41" t="s">
        <v>12</v>
      </c>
    </row>
    <row r="16" spans="1:2" ht="17.25" customHeight="1" x14ac:dyDescent="0.25">
      <c r="A16" s="41"/>
    </row>
    <row r="17" spans="1:1" ht="23.25" customHeight="1" x14ac:dyDescent="0.25">
      <c r="A17" s="40" t="s">
        <v>13</v>
      </c>
    </row>
    <row r="18" spans="1:1" ht="17.25" customHeight="1" x14ac:dyDescent="0.25">
      <c r="A18" s="43" t="s">
        <v>14</v>
      </c>
    </row>
    <row r="19" spans="1:1" ht="17.25" customHeight="1" x14ac:dyDescent="0.25">
      <c r="A19" s="43" t="s">
        <v>15</v>
      </c>
    </row>
    <row r="20" spans="1:1" ht="17.25" customHeight="1" x14ac:dyDescent="0.25">
      <c r="A20" s="63" t="s">
        <v>16</v>
      </c>
    </row>
    <row r="21" spans="1:1" ht="17.25" customHeight="1" x14ac:dyDescent="0.25">
      <c r="A21" s="44"/>
    </row>
    <row r="22" spans="1:1" ht="23.25" customHeight="1" x14ac:dyDescent="0.25">
      <c r="A22" s="40" t="s">
        <v>17</v>
      </c>
    </row>
    <row r="23" spans="1:1" ht="17.25" customHeight="1" x14ac:dyDescent="0.25">
      <c r="A23" s="44" t="s">
        <v>18</v>
      </c>
    </row>
    <row r="24" spans="1:1" ht="17.25" customHeight="1" x14ac:dyDescent="0.25">
      <c r="A24" s="44"/>
    </row>
    <row r="25" spans="1:1" ht="23.25" customHeight="1" x14ac:dyDescent="0.25">
      <c r="A25" s="40" t="s">
        <v>19</v>
      </c>
    </row>
    <row r="26" spans="1:1" ht="17.25" customHeight="1" x14ac:dyDescent="0.25">
      <c r="A26" s="45" t="s">
        <v>20</v>
      </c>
    </row>
    <row r="27" spans="1:1" ht="32.25" customHeight="1" x14ac:dyDescent="0.25">
      <c r="A27" s="43" t="s">
        <v>21</v>
      </c>
    </row>
    <row r="28" spans="1:1" ht="17.25" customHeight="1" x14ac:dyDescent="0.25">
      <c r="A28" s="45" t="s">
        <v>22</v>
      </c>
    </row>
    <row r="29" spans="1:1" ht="32.25" customHeight="1" x14ac:dyDescent="0.25">
      <c r="A29" s="43" t="s">
        <v>23</v>
      </c>
    </row>
    <row r="30" spans="1:1" ht="17.25" customHeight="1" x14ac:dyDescent="0.25">
      <c r="A30" s="45" t="s">
        <v>24</v>
      </c>
    </row>
    <row r="31" spans="1:1" ht="17.25" customHeight="1" x14ac:dyDescent="0.25">
      <c r="A31" s="43" t="s">
        <v>25</v>
      </c>
    </row>
    <row r="32" spans="1:1" ht="17.25" customHeight="1" x14ac:dyDescent="0.25">
      <c r="A32" s="45" t="s">
        <v>26</v>
      </c>
    </row>
    <row r="33" spans="1:1" ht="32.25" customHeight="1" x14ac:dyDescent="0.25">
      <c r="A33" s="43" t="s">
        <v>27</v>
      </c>
    </row>
    <row r="34" spans="1:1" ht="32.25" customHeight="1" x14ac:dyDescent="0.25">
      <c r="A34" s="42" t="s">
        <v>28</v>
      </c>
    </row>
    <row r="35" spans="1:1" ht="17.25" customHeight="1" x14ac:dyDescent="0.25">
      <c r="A35" s="45" t="s">
        <v>29</v>
      </c>
    </row>
    <row r="36" spans="1:1" ht="32.25" customHeight="1" x14ac:dyDescent="0.25">
      <c r="A36" s="43" t="s">
        <v>30</v>
      </c>
    </row>
    <row r="37" spans="1:1" ht="32.25" customHeight="1" x14ac:dyDescent="0.25">
      <c r="A37" s="43" t="s">
        <v>31</v>
      </c>
    </row>
    <row r="38" spans="1:1" ht="32.25" customHeight="1" x14ac:dyDescent="0.25">
      <c r="A38" s="43" t="s">
        <v>32</v>
      </c>
    </row>
    <row r="39" spans="1:1" ht="17.25" customHeight="1" x14ac:dyDescent="0.25">
      <c r="A39" s="42"/>
    </row>
    <row r="40" spans="1:1" ht="22.5" customHeight="1" x14ac:dyDescent="0.25">
      <c r="A40" s="40" t="s">
        <v>33</v>
      </c>
    </row>
    <row r="41" spans="1:1" ht="17.25" customHeight="1" x14ac:dyDescent="0.25">
      <c r="A41" s="49" t="s">
        <v>34</v>
      </c>
    </row>
    <row r="42" spans="1:1" ht="17.25" customHeight="1" x14ac:dyDescent="0.25">
      <c r="A42" s="46" t="s">
        <v>35</v>
      </c>
    </row>
    <row r="43" spans="1:1" ht="17.25" customHeight="1" x14ac:dyDescent="0.25">
      <c r="A43" s="44" t="s">
        <v>36</v>
      </c>
    </row>
    <row r="44" spans="1:1" ht="32.25" customHeight="1" x14ac:dyDescent="0.25">
      <c r="A44" s="44" t="s">
        <v>37</v>
      </c>
    </row>
    <row r="45" spans="1:1" ht="32.25" customHeight="1" x14ac:dyDescent="0.25">
      <c r="A45" s="44" t="s">
        <v>38</v>
      </c>
    </row>
    <row r="46" spans="1:1" ht="17.25" customHeight="1" x14ac:dyDescent="0.25">
      <c r="A46" s="47" t="s">
        <v>39</v>
      </c>
    </row>
    <row r="47" spans="1:1" ht="32.25" customHeight="1" x14ac:dyDescent="0.25">
      <c r="A47" s="43" t="s">
        <v>40</v>
      </c>
    </row>
    <row r="48" spans="1:1" ht="32.25" customHeight="1" x14ac:dyDescent="0.25">
      <c r="A48" s="43" t="s">
        <v>41</v>
      </c>
    </row>
    <row r="49" spans="1:1" ht="32.25" customHeight="1" x14ac:dyDescent="0.25">
      <c r="A49" s="44" t="s">
        <v>42</v>
      </c>
    </row>
    <row r="50" spans="1:1" ht="17.25" customHeight="1" x14ac:dyDescent="0.25">
      <c r="A50" s="44" t="s">
        <v>43</v>
      </c>
    </row>
    <row r="51" spans="1:1" x14ac:dyDescent="0.25">
      <c r="A51" s="44" t="s">
        <v>44</v>
      </c>
    </row>
    <row r="52" spans="1:1" ht="17.25" customHeight="1" x14ac:dyDescent="0.25">
      <c r="A52" s="44"/>
    </row>
    <row r="53" spans="1:1" ht="22.5" customHeight="1" x14ac:dyDescent="0.25">
      <c r="A53" s="40" t="s">
        <v>45</v>
      </c>
    </row>
    <row r="54" spans="1:1" ht="32.25" customHeight="1" x14ac:dyDescent="0.25">
      <c r="A54" s="115" t="s">
        <v>46</v>
      </c>
    </row>
    <row r="55" spans="1:1" ht="17.25" customHeight="1" x14ac:dyDescent="0.25">
      <c r="A55" s="48" t="s">
        <v>47</v>
      </c>
    </row>
    <row r="56" spans="1:1" ht="17.25" customHeight="1" x14ac:dyDescent="0.25">
      <c r="A56" s="49" t="s">
        <v>48</v>
      </c>
    </row>
    <row r="57" spans="1:1" ht="17.25" customHeight="1" x14ac:dyDescent="0.25">
      <c r="A57" s="63" t="s">
        <v>49</v>
      </c>
    </row>
    <row r="58" spans="1:1" ht="17.25" customHeight="1" x14ac:dyDescent="0.25">
      <c r="A58" s="114" t="s">
        <v>50</v>
      </c>
    </row>
    <row r="59" spans="1:1" x14ac:dyDescent="0.25"/>
    <row r="61" spans="1:1" hidden="1" x14ac:dyDescent="0.25">
      <c r="A61" s="50"/>
    </row>
    <row r="62" spans="1:1" x14ac:dyDescent="0.25"/>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3"/>
  <sheetViews>
    <sheetView tabSelected="1" topLeftCell="A6" zoomScaleNormal="100" workbookViewId="0">
      <selection activeCell="B7" sqref="B7:F7"/>
    </sheetView>
  </sheetViews>
  <sheetFormatPr defaultColWidth="0" defaultRowHeight="13.2" zeroHeight="1" x14ac:dyDescent="0.25"/>
  <cols>
    <col min="1" max="1" width="35.77734375" customWidth="1"/>
    <col min="2" max="2" width="21.5546875" customWidth="1"/>
    <col min="3" max="3" width="33.5546875" customWidth="1"/>
    <col min="4" max="4" width="4.44140625" customWidth="1"/>
    <col min="5" max="5" width="29" customWidth="1"/>
    <col min="6" max="6" width="19" customWidth="1"/>
    <col min="7" max="7" width="42" customWidth="1"/>
    <col min="8" max="11" width="9.21875" hidden="1" customWidth="1"/>
    <col min="12" max="16384" width="9.21875" hidden="1"/>
  </cols>
  <sheetData>
    <row r="1" spans="1:11" ht="26.25" customHeight="1" x14ac:dyDescent="0.25">
      <c r="A1" s="141" t="s">
        <v>51</v>
      </c>
      <c r="B1" s="141"/>
      <c r="C1" s="141"/>
      <c r="D1" s="141"/>
      <c r="E1" s="141"/>
      <c r="F1" s="141"/>
      <c r="G1" s="16"/>
      <c r="H1" s="16"/>
      <c r="I1" s="16"/>
      <c r="J1" s="16"/>
      <c r="K1" s="16"/>
    </row>
    <row r="2" spans="1:11" ht="21" customHeight="1" x14ac:dyDescent="0.25">
      <c r="A2" s="2" t="s">
        <v>52</v>
      </c>
      <c r="B2" s="142" t="s">
        <v>53</v>
      </c>
      <c r="C2" s="142"/>
      <c r="D2" s="142"/>
      <c r="E2" s="142"/>
      <c r="F2" s="142"/>
      <c r="G2" s="16"/>
      <c r="H2" s="16"/>
      <c r="I2" s="16"/>
      <c r="J2" s="16"/>
      <c r="K2" s="16"/>
    </row>
    <row r="3" spans="1:11" ht="15.6" x14ac:dyDescent="0.25">
      <c r="A3" s="2" t="s">
        <v>54</v>
      </c>
      <c r="B3" s="142" t="s">
        <v>55</v>
      </c>
      <c r="C3" s="142"/>
      <c r="D3" s="142"/>
      <c r="E3" s="142"/>
      <c r="F3" s="142"/>
      <c r="G3" s="16"/>
      <c r="H3" s="16"/>
      <c r="I3" s="16"/>
      <c r="J3" s="16"/>
      <c r="K3" s="16"/>
    </row>
    <row r="4" spans="1:11" ht="21" customHeight="1" x14ac:dyDescent="0.25">
      <c r="A4" s="2" t="s">
        <v>56</v>
      </c>
      <c r="B4" s="143">
        <v>45474</v>
      </c>
      <c r="C4" s="143"/>
      <c r="D4" s="143"/>
      <c r="E4" s="143"/>
      <c r="F4" s="143"/>
      <c r="G4" s="16"/>
      <c r="H4" s="16"/>
      <c r="I4" s="16"/>
      <c r="J4" s="16"/>
      <c r="K4" s="16"/>
    </row>
    <row r="5" spans="1:11" ht="21" customHeight="1" x14ac:dyDescent="0.25">
      <c r="A5" s="2" t="s">
        <v>57</v>
      </c>
      <c r="B5" s="143">
        <v>45838</v>
      </c>
      <c r="C5" s="143"/>
      <c r="D5" s="143"/>
      <c r="E5" s="143"/>
      <c r="F5" s="143"/>
      <c r="G5" s="16"/>
      <c r="H5" s="16"/>
      <c r="I5" s="16"/>
      <c r="J5" s="16"/>
      <c r="K5" s="16"/>
    </row>
    <row r="6" spans="1:11" ht="21" customHeight="1" x14ac:dyDescent="0.25">
      <c r="A6" s="2" t="s">
        <v>58</v>
      </c>
      <c r="B6" s="140" t="str">
        <f>IF(AND(Travel!B7&lt;&gt;A30,Hospitality!B7&lt;&gt;A30,'All other expenses'!B7&lt;&gt;A30,'Gifts and benefits'!B7&lt;&gt;A30),A31,IF(AND(Travel!B7=A30,Hospitality!B7=A30,'All other expenses'!B7=A30,'Gifts and benefits'!B7=A30),A33,A32))</f>
        <v>Data and totals checked on all sheets</v>
      </c>
      <c r="C6" s="140"/>
      <c r="D6" s="140"/>
      <c r="E6" s="140"/>
      <c r="F6" s="140"/>
      <c r="G6" s="22"/>
      <c r="H6" s="16"/>
      <c r="I6" s="16"/>
      <c r="J6" s="16"/>
      <c r="K6" s="16"/>
    </row>
    <row r="7" spans="1:11" ht="31.2" x14ac:dyDescent="0.25">
      <c r="A7" s="2" t="s">
        <v>59</v>
      </c>
      <c r="B7" s="139" t="s">
        <v>92</v>
      </c>
      <c r="C7" s="139"/>
      <c r="D7" s="139"/>
      <c r="E7" s="139"/>
      <c r="F7" s="139"/>
      <c r="G7" s="22"/>
      <c r="H7" s="16"/>
      <c r="I7" s="16"/>
      <c r="J7" s="16"/>
      <c r="K7" s="16"/>
    </row>
    <row r="8" spans="1:11" ht="25.5" customHeight="1" x14ac:dyDescent="0.25">
      <c r="A8" s="2" t="s">
        <v>61</v>
      </c>
      <c r="B8" s="144" t="s">
        <v>62</v>
      </c>
      <c r="C8" s="144"/>
      <c r="D8" s="144"/>
      <c r="E8" s="144"/>
      <c r="F8" s="144"/>
      <c r="G8" s="22"/>
      <c r="H8" s="16"/>
      <c r="I8" s="16"/>
      <c r="J8" s="16"/>
      <c r="K8" s="16"/>
    </row>
    <row r="9" spans="1:11" ht="66.75" customHeight="1" x14ac:dyDescent="0.25">
      <c r="A9" s="138" t="s">
        <v>63</v>
      </c>
      <c r="B9" s="138"/>
      <c r="C9" s="138"/>
      <c r="D9" s="138"/>
      <c r="E9" s="138"/>
      <c r="F9" s="138"/>
      <c r="G9" s="22"/>
      <c r="H9" s="16"/>
      <c r="I9" s="16"/>
      <c r="J9" s="16"/>
      <c r="K9" s="16"/>
    </row>
    <row r="10" spans="1:11" s="91" customFormat="1" ht="36" customHeight="1" x14ac:dyDescent="0.25">
      <c r="A10" s="85" t="s">
        <v>64</v>
      </c>
      <c r="B10" s="86" t="s">
        <v>65</v>
      </c>
      <c r="C10" s="86" t="s">
        <v>66</v>
      </c>
      <c r="D10" s="87"/>
      <c r="E10" s="88" t="s">
        <v>29</v>
      </c>
      <c r="F10" s="89" t="s">
        <v>67</v>
      </c>
      <c r="G10" s="90"/>
      <c r="H10" s="90"/>
      <c r="I10" s="90"/>
      <c r="J10" s="90"/>
      <c r="K10" s="90"/>
    </row>
    <row r="11" spans="1:11" ht="27.75" customHeight="1" x14ac:dyDescent="0.3">
      <c r="A11" s="7" t="s">
        <v>68</v>
      </c>
      <c r="B11" s="57">
        <f>B15+B16+B17</f>
        <v>21079.9941</v>
      </c>
      <c r="C11" s="64" t="str">
        <f>IF(Travel!B6="",A34,Travel!B6)</f>
        <v>Figures exclude GST</v>
      </c>
      <c r="D11" s="5"/>
      <c r="E11" s="7" t="s">
        <v>69</v>
      </c>
      <c r="F11" s="31">
        <f>'Gifts and benefits'!C16</f>
        <v>4</v>
      </c>
      <c r="G11" s="28"/>
      <c r="H11" s="28"/>
      <c r="I11" s="28"/>
      <c r="J11" s="28"/>
      <c r="K11" s="28"/>
    </row>
    <row r="12" spans="1:11" ht="27.75" customHeight="1" x14ac:dyDescent="0.3">
      <c r="A12" s="7" t="s">
        <v>24</v>
      </c>
      <c r="B12" s="57">
        <f>Hospitality!B13</f>
        <v>71</v>
      </c>
      <c r="C12" s="64" t="str">
        <f>IF(Hospitality!B6="",A34,Hospitality!B6)</f>
        <v>Figures exclude GST</v>
      </c>
      <c r="D12" s="5"/>
      <c r="E12" s="7" t="s">
        <v>70</v>
      </c>
      <c r="F12" s="31">
        <f>'Gifts and benefits'!C17</f>
        <v>4</v>
      </c>
      <c r="G12" s="28"/>
      <c r="H12" s="28"/>
      <c r="I12" s="28"/>
      <c r="J12" s="28"/>
      <c r="K12" s="28"/>
    </row>
    <row r="13" spans="1:11" ht="27.75" customHeight="1" x14ac:dyDescent="0.25">
      <c r="A13" s="7" t="s">
        <v>71</v>
      </c>
      <c r="B13" s="57">
        <f>'All other expenses'!B14</f>
        <v>186.95</v>
      </c>
      <c r="C13" s="64" t="str">
        <f>IF('All other expenses'!B6="",A34,'All other expenses'!B6)</f>
        <v>Figures exclude GST</v>
      </c>
      <c r="D13" s="5"/>
      <c r="E13" s="7" t="s">
        <v>72</v>
      </c>
      <c r="F13" s="31">
        <f>'Gifts and benefits'!C18</f>
        <v>0</v>
      </c>
      <c r="G13" s="16"/>
      <c r="H13" s="16"/>
      <c r="I13" s="16"/>
      <c r="J13" s="16"/>
      <c r="K13" s="16"/>
    </row>
    <row r="14" spans="1:11" ht="12.75" customHeight="1" x14ac:dyDescent="0.25">
      <c r="A14" s="6"/>
      <c r="B14" s="58"/>
      <c r="C14" s="65"/>
      <c r="D14" s="32"/>
      <c r="E14" s="5"/>
      <c r="F14" s="33"/>
      <c r="G14" s="16"/>
      <c r="H14" s="16"/>
      <c r="I14" s="16"/>
      <c r="J14" s="16"/>
      <c r="K14" s="16"/>
    </row>
    <row r="15" spans="1:11" ht="27.75" customHeight="1" x14ac:dyDescent="0.25">
      <c r="A15" s="8" t="s">
        <v>73</v>
      </c>
      <c r="B15" s="59">
        <f>Travel!B15</f>
        <v>4761.84</v>
      </c>
      <c r="C15" s="66" t="str">
        <f>C11</f>
        <v>Figures exclude GST</v>
      </c>
      <c r="D15" s="5"/>
      <c r="E15" s="5"/>
      <c r="F15" s="33"/>
      <c r="G15" s="16"/>
      <c r="H15" s="16"/>
      <c r="I15" s="16"/>
      <c r="J15" s="16"/>
      <c r="K15" s="16"/>
    </row>
    <row r="16" spans="1:11" ht="27.75" customHeight="1" x14ac:dyDescent="0.25">
      <c r="A16" s="8" t="s">
        <v>74</v>
      </c>
      <c r="B16" s="59">
        <f>Travel!B73</f>
        <v>16216.784099999999</v>
      </c>
      <c r="C16" s="66" t="str">
        <f>C11</f>
        <v>Figures exclude GST</v>
      </c>
      <c r="D16" s="34"/>
      <c r="E16" s="5"/>
      <c r="F16" s="35"/>
      <c r="G16" s="16"/>
      <c r="H16" s="16"/>
      <c r="I16" s="16"/>
      <c r="J16" s="16"/>
      <c r="K16" s="16"/>
    </row>
    <row r="17" spans="1:11" ht="27.75" customHeight="1" x14ac:dyDescent="0.25">
      <c r="A17" s="8" t="s">
        <v>75</v>
      </c>
      <c r="B17" s="59">
        <f>Travel!B80</f>
        <v>101.37</v>
      </c>
      <c r="C17" s="66" t="str">
        <f>C11</f>
        <v>Figures exclude GST</v>
      </c>
      <c r="D17" s="5"/>
      <c r="E17" s="5"/>
      <c r="F17" s="35"/>
      <c r="G17" s="16"/>
      <c r="H17" s="16"/>
      <c r="I17" s="16"/>
      <c r="J17" s="16"/>
      <c r="K17" s="16"/>
    </row>
    <row r="18" spans="1:11" ht="27.75" customHeight="1" x14ac:dyDescent="0.25">
      <c r="A18" s="16"/>
      <c r="B18" s="18"/>
      <c r="C18" s="16"/>
      <c r="D18" s="4"/>
      <c r="E18" s="4"/>
      <c r="F18" s="27"/>
      <c r="G18" s="16"/>
      <c r="H18" s="16"/>
      <c r="I18" s="16"/>
      <c r="J18" s="16"/>
      <c r="K18" s="16"/>
    </row>
    <row r="19" spans="1:11" x14ac:dyDescent="0.25">
      <c r="A19" s="17" t="s">
        <v>76</v>
      </c>
      <c r="B19" s="18"/>
      <c r="C19" s="16"/>
      <c r="D19" s="16"/>
      <c r="E19" s="16"/>
      <c r="F19" s="16"/>
      <c r="G19" s="16"/>
      <c r="H19" s="16"/>
      <c r="I19" s="16"/>
      <c r="J19" s="16"/>
      <c r="K19" s="16"/>
    </row>
    <row r="20" spans="1:11" x14ac:dyDescent="0.25">
      <c r="A20" s="19" t="s">
        <v>77</v>
      </c>
      <c r="D20" s="16"/>
      <c r="E20" s="16"/>
      <c r="F20" s="16"/>
      <c r="G20" s="16"/>
      <c r="H20" s="16"/>
      <c r="I20" s="16"/>
      <c r="J20" s="16"/>
      <c r="K20" s="16"/>
    </row>
    <row r="21" spans="1:11" ht="12.6" customHeight="1" x14ac:dyDescent="0.25">
      <c r="A21" s="19" t="s">
        <v>78</v>
      </c>
      <c r="D21" s="16"/>
      <c r="E21" s="16"/>
      <c r="F21" s="16"/>
      <c r="G21" s="16"/>
      <c r="H21" s="16"/>
      <c r="I21" s="16"/>
      <c r="J21" s="16"/>
      <c r="K21" s="16"/>
    </row>
    <row r="22" spans="1:11" ht="12.6" customHeight="1" x14ac:dyDescent="0.25">
      <c r="A22" s="19" t="s">
        <v>79</v>
      </c>
      <c r="D22" s="16"/>
      <c r="E22" s="16"/>
      <c r="F22" s="16"/>
      <c r="G22" s="16"/>
      <c r="H22" s="16"/>
      <c r="I22" s="16"/>
      <c r="J22" s="16"/>
      <c r="K22" s="16"/>
    </row>
    <row r="23" spans="1:11" ht="12.6" customHeight="1" x14ac:dyDescent="0.25">
      <c r="A23" s="19" t="s">
        <v>80</v>
      </c>
      <c r="D23" s="16"/>
      <c r="E23" s="16"/>
      <c r="F23" s="16"/>
      <c r="G23" s="16"/>
      <c r="H23" s="16"/>
      <c r="I23" s="16"/>
      <c r="J23" s="16"/>
      <c r="K23" s="16"/>
    </row>
    <row r="24" spans="1:11" x14ac:dyDescent="0.25">
      <c r="A24" s="25"/>
      <c r="B24" s="16"/>
      <c r="C24" s="16"/>
      <c r="D24" s="16"/>
      <c r="E24" s="16"/>
      <c r="F24" s="16"/>
      <c r="G24" s="16"/>
      <c r="H24" s="16"/>
      <c r="I24" s="16"/>
      <c r="J24" s="16"/>
      <c r="K24" s="16"/>
    </row>
    <row r="25" spans="1:11" hidden="1" x14ac:dyDescent="0.25">
      <c r="A25" s="11" t="s">
        <v>81</v>
      </c>
      <c r="B25" s="12"/>
      <c r="C25" s="12"/>
      <c r="D25" s="12"/>
      <c r="E25" s="12"/>
      <c r="F25" s="12"/>
      <c r="G25" s="16"/>
      <c r="H25" s="16"/>
      <c r="I25" s="16"/>
      <c r="J25" s="16"/>
      <c r="K25" s="16"/>
    </row>
    <row r="26" spans="1:11" ht="12.75" hidden="1" customHeight="1" x14ac:dyDescent="0.25">
      <c r="A26" s="10" t="s">
        <v>82</v>
      </c>
      <c r="B26" s="3"/>
      <c r="C26" s="3"/>
      <c r="D26" s="10"/>
      <c r="E26" s="10"/>
      <c r="F26" s="10"/>
      <c r="G26" s="16"/>
      <c r="H26" s="16"/>
      <c r="I26" s="16"/>
      <c r="J26" s="16"/>
      <c r="K26" s="16"/>
    </row>
    <row r="27" spans="1:11" hidden="1" x14ac:dyDescent="0.25">
      <c r="A27" s="9" t="s">
        <v>83</v>
      </c>
      <c r="B27" s="9"/>
      <c r="C27" s="9"/>
      <c r="D27" s="9"/>
      <c r="E27" s="9"/>
      <c r="F27" s="9"/>
      <c r="G27" s="16"/>
      <c r="H27" s="16"/>
      <c r="I27" s="16"/>
      <c r="J27" s="16"/>
      <c r="K27" s="16"/>
    </row>
    <row r="28" spans="1:11" hidden="1" x14ac:dyDescent="0.25">
      <c r="A28" s="9" t="s">
        <v>84</v>
      </c>
      <c r="B28" s="9"/>
      <c r="C28" s="9"/>
      <c r="D28" s="9"/>
      <c r="E28" s="9"/>
      <c r="F28" s="9"/>
      <c r="G28" s="16"/>
      <c r="H28" s="16"/>
      <c r="I28" s="16"/>
      <c r="J28" s="16"/>
      <c r="K28" s="16"/>
    </row>
    <row r="29" spans="1:11" hidden="1" x14ac:dyDescent="0.25">
      <c r="A29" s="10" t="s">
        <v>85</v>
      </c>
      <c r="B29" s="10"/>
      <c r="C29" s="10"/>
      <c r="D29" s="10"/>
      <c r="E29" s="10"/>
      <c r="F29" s="10"/>
      <c r="G29" s="16"/>
      <c r="H29" s="16"/>
      <c r="I29" s="16"/>
      <c r="J29" s="16"/>
      <c r="K29" s="16"/>
    </row>
    <row r="30" spans="1:11" hidden="1" x14ac:dyDescent="0.25">
      <c r="A30" s="10" t="s">
        <v>86</v>
      </c>
      <c r="B30" s="10"/>
      <c r="C30" s="10"/>
      <c r="D30" s="10"/>
      <c r="E30" s="10"/>
      <c r="F30" s="10"/>
      <c r="G30" s="16"/>
      <c r="H30" s="16"/>
      <c r="I30" s="16"/>
      <c r="J30" s="16"/>
      <c r="K30" s="16"/>
    </row>
    <row r="31" spans="1:11" hidden="1" x14ac:dyDescent="0.25">
      <c r="A31" s="9" t="s">
        <v>87</v>
      </c>
      <c r="B31" s="9"/>
      <c r="C31" s="9"/>
      <c r="D31" s="9"/>
      <c r="E31" s="9"/>
      <c r="F31" s="9"/>
      <c r="G31" s="16"/>
      <c r="H31" s="16"/>
      <c r="I31" s="16"/>
      <c r="J31" s="16"/>
      <c r="K31" s="16"/>
    </row>
    <row r="32" spans="1:11" hidden="1" x14ac:dyDescent="0.25">
      <c r="A32" s="9" t="s">
        <v>88</v>
      </c>
      <c r="B32" s="9"/>
      <c r="C32" s="9"/>
      <c r="D32" s="9"/>
      <c r="E32" s="9"/>
      <c r="F32" s="9"/>
      <c r="G32" s="16"/>
      <c r="H32" s="16"/>
      <c r="I32" s="16"/>
      <c r="J32" s="16"/>
      <c r="K32" s="16"/>
    </row>
    <row r="33" spans="1:11" hidden="1" x14ac:dyDescent="0.25">
      <c r="A33" s="9" t="s">
        <v>89</v>
      </c>
      <c r="B33" s="9"/>
      <c r="C33" s="9"/>
      <c r="D33" s="9"/>
      <c r="E33" s="9"/>
      <c r="F33" s="9"/>
      <c r="G33" s="16"/>
      <c r="H33" s="16"/>
      <c r="I33" s="16"/>
      <c r="J33" s="16"/>
      <c r="K33" s="16"/>
    </row>
    <row r="34" spans="1:11" hidden="1" x14ac:dyDescent="0.25">
      <c r="A34" s="10" t="s">
        <v>90</v>
      </c>
      <c r="B34" s="10"/>
      <c r="C34" s="10"/>
      <c r="D34" s="10"/>
      <c r="E34" s="10"/>
      <c r="F34" s="10"/>
      <c r="G34" s="16"/>
      <c r="H34" s="16"/>
      <c r="I34" s="16"/>
      <c r="J34" s="16"/>
      <c r="K34" s="16"/>
    </row>
    <row r="35" spans="1:11" hidden="1" x14ac:dyDescent="0.25">
      <c r="A35" s="10" t="s">
        <v>91</v>
      </c>
      <c r="B35" s="10"/>
      <c r="C35" s="10"/>
      <c r="D35" s="10"/>
      <c r="E35" s="10"/>
      <c r="F35" s="10"/>
      <c r="G35" s="16"/>
      <c r="H35" s="16"/>
      <c r="I35" s="16"/>
      <c r="J35" s="16"/>
      <c r="K35" s="16"/>
    </row>
    <row r="36" spans="1:11" hidden="1" x14ac:dyDescent="0.25">
      <c r="A36" s="9" t="s">
        <v>60</v>
      </c>
      <c r="B36" s="61"/>
      <c r="C36" s="61"/>
      <c r="D36" s="61"/>
      <c r="E36" s="61"/>
      <c r="F36" s="61"/>
      <c r="G36" s="16"/>
      <c r="H36" s="16"/>
      <c r="I36" s="16"/>
      <c r="J36" s="16"/>
      <c r="K36" s="16"/>
    </row>
    <row r="37" spans="1:11" hidden="1" x14ac:dyDescent="0.25">
      <c r="A37" s="9" t="s">
        <v>92</v>
      </c>
      <c r="B37" s="61"/>
      <c r="C37" s="61"/>
      <c r="D37" s="61"/>
      <c r="E37" s="61"/>
      <c r="F37" s="61"/>
      <c r="G37" s="16"/>
      <c r="H37" s="16"/>
      <c r="I37" s="16"/>
      <c r="J37" s="16"/>
      <c r="K37" s="16"/>
    </row>
    <row r="38" spans="1:11" hidden="1" x14ac:dyDescent="0.25">
      <c r="A38" s="9" t="s">
        <v>93</v>
      </c>
      <c r="B38" s="61"/>
      <c r="C38" s="61"/>
      <c r="D38" s="61"/>
      <c r="E38" s="61"/>
      <c r="F38" s="61"/>
      <c r="G38" s="16"/>
      <c r="H38" s="16"/>
      <c r="I38" s="16"/>
      <c r="J38" s="16"/>
      <c r="K38" s="16"/>
    </row>
    <row r="39" spans="1:11" hidden="1" x14ac:dyDescent="0.25">
      <c r="A39" s="10" t="s">
        <v>94</v>
      </c>
      <c r="B39" s="3"/>
      <c r="C39" s="3"/>
      <c r="D39" s="3"/>
      <c r="E39" s="3"/>
      <c r="F39" s="3"/>
      <c r="G39" s="16"/>
      <c r="H39" s="16"/>
      <c r="I39" s="16"/>
      <c r="J39" s="16"/>
      <c r="K39" s="16"/>
    </row>
    <row r="40" spans="1:11" hidden="1" x14ac:dyDescent="0.25">
      <c r="A40" s="3" t="s">
        <v>95</v>
      </c>
      <c r="B40" s="3"/>
      <c r="C40" s="3"/>
      <c r="D40" s="3"/>
      <c r="E40" s="3"/>
      <c r="F40" s="3"/>
      <c r="G40" s="16"/>
      <c r="H40" s="16"/>
      <c r="I40" s="16"/>
      <c r="J40" s="16"/>
      <c r="K40" s="16"/>
    </row>
    <row r="41" spans="1:11" hidden="1" x14ac:dyDescent="0.25">
      <c r="A41" s="3" t="s">
        <v>96</v>
      </c>
      <c r="B41" s="3"/>
      <c r="C41" s="3"/>
      <c r="D41" s="3"/>
      <c r="E41" s="3"/>
      <c r="F41" s="3"/>
      <c r="G41" s="16"/>
      <c r="H41" s="16"/>
      <c r="I41" s="16"/>
      <c r="J41" s="16"/>
      <c r="K41" s="16"/>
    </row>
    <row r="42" spans="1:11" hidden="1" x14ac:dyDescent="0.25">
      <c r="A42" s="3" t="s">
        <v>97</v>
      </c>
      <c r="B42" s="3"/>
      <c r="C42" s="3"/>
      <c r="D42" s="3"/>
      <c r="E42" s="3"/>
      <c r="F42" s="3"/>
      <c r="G42" s="16"/>
      <c r="H42" s="16"/>
      <c r="I42" s="16"/>
      <c r="J42" s="16"/>
      <c r="K42" s="16"/>
    </row>
    <row r="43" spans="1:11" hidden="1" x14ac:dyDescent="0.25">
      <c r="A43" s="3" t="s">
        <v>98</v>
      </c>
      <c r="B43" s="3"/>
      <c r="C43" s="3"/>
      <c r="D43" s="3"/>
      <c r="E43" s="3"/>
      <c r="F43" s="3"/>
      <c r="G43" s="16"/>
      <c r="H43" s="16"/>
      <c r="I43" s="16"/>
      <c r="J43" s="16"/>
      <c r="K43" s="16"/>
    </row>
    <row r="44" spans="1:11" hidden="1" x14ac:dyDescent="0.25">
      <c r="A44" s="3" t="s">
        <v>99</v>
      </c>
      <c r="B44" s="3"/>
      <c r="C44" s="3"/>
      <c r="D44" s="3"/>
      <c r="E44" s="3"/>
      <c r="F44" s="3"/>
      <c r="G44" s="16"/>
      <c r="H44" s="16"/>
      <c r="I44" s="16"/>
      <c r="J44" s="16"/>
      <c r="K44" s="16"/>
    </row>
    <row r="45" spans="1:11" hidden="1" x14ac:dyDescent="0.25">
      <c r="A45" s="62" t="s">
        <v>100</v>
      </c>
      <c r="B45" s="61"/>
      <c r="C45" s="61"/>
      <c r="D45" s="61"/>
      <c r="E45" s="61"/>
      <c r="F45" s="61"/>
      <c r="G45" s="16"/>
      <c r="H45" s="16"/>
      <c r="I45" s="16"/>
      <c r="J45" s="16"/>
      <c r="K45" s="16"/>
    </row>
    <row r="46" spans="1:11" hidden="1" x14ac:dyDescent="0.25">
      <c r="A46" s="61" t="s">
        <v>101</v>
      </c>
      <c r="B46" s="61"/>
      <c r="C46" s="61"/>
      <c r="D46" s="61"/>
      <c r="E46" s="61"/>
      <c r="F46" s="61"/>
      <c r="G46" s="16"/>
      <c r="H46" s="16"/>
      <c r="I46" s="16"/>
      <c r="J46" s="16"/>
      <c r="K46" s="16"/>
    </row>
    <row r="47" spans="1:11" hidden="1" x14ac:dyDescent="0.25">
      <c r="A47" s="36">
        <v>-20000</v>
      </c>
      <c r="B47" s="3"/>
      <c r="C47" s="3"/>
      <c r="D47" s="3"/>
      <c r="E47" s="3"/>
      <c r="F47" s="3"/>
      <c r="G47" s="16"/>
      <c r="H47" s="16"/>
      <c r="I47" s="16"/>
      <c r="J47" s="16"/>
      <c r="K47" s="16"/>
    </row>
    <row r="48" spans="1:11" ht="26.4" hidden="1" x14ac:dyDescent="0.25">
      <c r="A48" s="79" t="s">
        <v>102</v>
      </c>
      <c r="B48" s="61"/>
      <c r="C48" s="61"/>
      <c r="D48" s="61"/>
      <c r="E48" s="61"/>
      <c r="F48" s="61"/>
      <c r="G48" s="16"/>
      <c r="H48" s="16"/>
      <c r="I48" s="16"/>
      <c r="J48" s="16"/>
      <c r="K48" s="16"/>
    </row>
    <row r="49" spans="1:11" ht="26.4" hidden="1" x14ac:dyDescent="0.25">
      <c r="A49" s="79" t="s">
        <v>103</v>
      </c>
      <c r="B49" s="61"/>
      <c r="C49" s="61"/>
      <c r="D49" s="61"/>
      <c r="E49" s="61"/>
      <c r="F49" s="61"/>
      <c r="G49" s="16"/>
      <c r="H49" s="16"/>
      <c r="I49" s="16"/>
      <c r="J49" s="16"/>
      <c r="K49" s="16"/>
    </row>
    <row r="50" spans="1:11" ht="26.4" hidden="1" x14ac:dyDescent="0.25">
      <c r="A50" s="80" t="s">
        <v>104</v>
      </c>
      <c r="B50" s="3"/>
      <c r="C50" s="3"/>
      <c r="D50" s="3"/>
      <c r="E50" s="3"/>
      <c r="F50" s="3"/>
      <c r="G50" s="16"/>
      <c r="H50" s="16"/>
      <c r="I50" s="16"/>
      <c r="J50" s="16"/>
      <c r="K50" s="16"/>
    </row>
    <row r="51" spans="1:11" ht="26.4" hidden="1" x14ac:dyDescent="0.25">
      <c r="A51" s="80" t="s">
        <v>105</v>
      </c>
      <c r="B51" s="3"/>
      <c r="C51" s="3"/>
      <c r="D51" s="3"/>
      <c r="E51" s="3"/>
      <c r="F51" s="3"/>
      <c r="G51" s="16"/>
      <c r="H51" s="16"/>
      <c r="I51" s="16"/>
      <c r="J51" s="16"/>
      <c r="K51" s="16"/>
    </row>
    <row r="52" spans="1:11" ht="39.6" hidden="1" x14ac:dyDescent="0.25">
      <c r="A52" s="80" t="s">
        <v>106</v>
      </c>
      <c r="B52" s="72"/>
      <c r="C52" s="72"/>
      <c r="D52" s="72"/>
      <c r="E52" s="10"/>
      <c r="F52" s="10"/>
      <c r="G52" s="16"/>
      <c r="H52" s="16"/>
      <c r="I52" s="16"/>
      <c r="J52" s="16"/>
      <c r="K52" s="16"/>
    </row>
    <row r="53" spans="1:11" hidden="1" x14ac:dyDescent="0.25">
      <c r="A53" s="77" t="s">
        <v>107</v>
      </c>
      <c r="B53" s="71"/>
      <c r="C53" s="71"/>
      <c r="D53" s="71"/>
      <c r="E53" s="9"/>
      <c r="F53" s="9" t="b">
        <v>1</v>
      </c>
      <c r="G53" s="16"/>
      <c r="H53" s="16"/>
      <c r="I53" s="16"/>
      <c r="J53" s="16"/>
      <c r="K53" s="16"/>
    </row>
    <row r="54" spans="1:11" hidden="1" x14ac:dyDescent="0.25">
      <c r="A54" s="78" t="s">
        <v>108</v>
      </c>
      <c r="B54" s="77"/>
      <c r="C54" s="77"/>
      <c r="D54" s="77"/>
      <c r="E54" s="9"/>
      <c r="F54" s="9" t="b">
        <v>0</v>
      </c>
      <c r="G54" s="16"/>
      <c r="H54" s="16"/>
      <c r="I54" s="16"/>
      <c r="J54" s="16"/>
      <c r="K54" s="16"/>
    </row>
    <row r="55" spans="1:11" hidden="1" x14ac:dyDescent="0.25">
      <c r="A55" s="81"/>
      <c r="B55" s="73">
        <f>COUNT(Travel!B12:B14)</f>
        <v>3</v>
      </c>
      <c r="C55" s="73"/>
      <c r="D55" s="73">
        <f>COUNTIF(Travel!D12:D14,"*")</f>
        <v>3</v>
      </c>
      <c r="E55" s="74"/>
      <c r="F55" s="74" t="b">
        <f>MIN(B55,D55)=MAX(B55,D55)</f>
        <v>1</v>
      </c>
      <c r="G55" s="16"/>
      <c r="H55" s="16"/>
      <c r="I55" s="16"/>
      <c r="J55" s="16"/>
      <c r="K55" s="16"/>
    </row>
    <row r="56" spans="1:11" hidden="1" x14ac:dyDescent="0.25">
      <c r="A56" s="81" t="s">
        <v>109</v>
      </c>
      <c r="B56" s="73">
        <f>COUNT(Travel!#REF!)</f>
        <v>0</v>
      </c>
      <c r="C56" s="73"/>
      <c r="D56" s="73">
        <f>COUNTIF(Travel!D19:D72,"*")</f>
        <v>54</v>
      </c>
      <c r="E56" s="74"/>
      <c r="F56" s="74" t="b">
        <f>MIN(B56,D56)=MAX(B56,D56)</f>
        <v>0</v>
      </c>
    </row>
    <row r="57" spans="1:11" hidden="1" x14ac:dyDescent="0.25">
      <c r="A57" s="82"/>
      <c r="B57" s="73">
        <f>COUNT(Travel!B77:B79)</f>
        <v>3</v>
      </c>
      <c r="C57" s="73"/>
      <c r="D57" s="73">
        <f>COUNTIF(Travel!D77:D79,"*")</f>
        <v>3</v>
      </c>
      <c r="E57" s="74"/>
      <c r="F57" s="74" t="b">
        <f>MIN(B57,D57)=MAX(B57,D57)</f>
        <v>1</v>
      </c>
    </row>
    <row r="58" spans="1:11" hidden="1" x14ac:dyDescent="0.25">
      <c r="A58" s="83" t="s">
        <v>110</v>
      </c>
      <c r="B58" s="75">
        <f>COUNT(Hospitality!B11:B12)</f>
        <v>1</v>
      </c>
      <c r="C58" s="75"/>
      <c r="D58" s="75">
        <f>COUNTIF(Hospitality!D11:D12,"*")</f>
        <v>1</v>
      </c>
      <c r="E58" s="76"/>
      <c r="F58" s="76" t="b">
        <f>MIN(B58,D58)=MAX(B58,D58)</f>
        <v>1</v>
      </c>
    </row>
    <row r="59" spans="1:11" hidden="1" x14ac:dyDescent="0.25">
      <c r="A59" s="84" t="s">
        <v>111</v>
      </c>
      <c r="B59" s="74">
        <f>COUNT('All other expenses'!B11:B13)</f>
        <v>1</v>
      </c>
      <c r="C59" s="74"/>
      <c r="D59" s="74">
        <f>COUNTIF('All other expenses'!D11:D13,"*")</f>
        <v>1</v>
      </c>
      <c r="E59" s="74"/>
      <c r="F59" s="74" t="b">
        <f>MIN(B59,D59)=MAX(B59,D59)</f>
        <v>1</v>
      </c>
    </row>
    <row r="60" spans="1:11" hidden="1" x14ac:dyDescent="0.25">
      <c r="A60" s="83" t="s">
        <v>112</v>
      </c>
      <c r="B60" s="75">
        <f>COUNTIF('Gifts and benefits'!B11:B15,"*")</f>
        <v>4</v>
      </c>
      <c r="C60" s="75">
        <f>COUNTIF('Gifts and benefits'!C11:C15,"*")</f>
        <v>4</v>
      </c>
      <c r="D60" s="75"/>
      <c r="E60" s="75">
        <f>COUNTA('Gifts and benefits'!E11:E15)</f>
        <v>4</v>
      </c>
      <c r="F60" s="76" t="b">
        <f>MIN(B60,C60,E60)=MAX(B60,C60,E60)</f>
        <v>1</v>
      </c>
    </row>
    <row r="61" spans="1:11" x14ac:dyDescent="0.25"/>
    <row r="65" customFormat="1" hidden="1" x14ac:dyDescent="0.25"/>
    <row r="66" customFormat="1" hidden="1" x14ac:dyDescent="0.25"/>
    <row r="67" customFormat="1" hidden="1" x14ac:dyDescent="0.25"/>
    <row r="68" customFormat="1" hidden="1" x14ac:dyDescent="0.25"/>
    <row r="69" customFormat="1" hidden="1" x14ac:dyDescent="0.25"/>
    <row r="70" customFormat="1" hidden="1" x14ac:dyDescent="0.25"/>
    <row r="71" customFormat="1" hidden="1" x14ac:dyDescent="0.25"/>
    <row r="72" customFormat="1" hidden="1" x14ac:dyDescent="0.25"/>
    <row r="73" customFormat="1" hidden="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8">
    <cfRule type="cellIs" dxfId="0" priority="1" operator="equal">
      <formula>$A$36</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39"/>
  <sheetViews>
    <sheetView zoomScale="119" zoomScaleNormal="115" workbookViewId="0">
      <selection activeCell="A80" sqref="A80:A81"/>
    </sheetView>
  </sheetViews>
  <sheetFormatPr defaultColWidth="0" defaultRowHeight="12.75" customHeight="1" zeroHeight="1" x14ac:dyDescent="0.25"/>
  <cols>
    <col min="1" max="1" width="35.77734375" customWidth="1"/>
    <col min="2" max="2" width="14.21875" customWidth="1"/>
    <col min="3" max="3" width="71.44140625" customWidth="1"/>
    <col min="4" max="4" width="50" customWidth="1"/>
    <col min="5" max="5" width="21.44140625" customWidth="1"/>
    <col min="6" max="6" width="9.21875" style="136" hidden="1" customWidth="1"/>
    <col min="7" max="8" width="9.21875" hidden="1" customWidth="1"/>
    <col min="9" max="13" width="0" hidden="1" customWidth="1"/>
    <col min="14" max="16384" width="9.21875" hidden="1"/>
  </cols>
  <sheetData>
    <row r="1" spans="1:6" ht="26.25" customHeight="1" x14ac:dyDescent="0.25">
      <c r="A1" s="147" t="s">
        <v>113</v>
      </c>
      <c r="B1" s="147"/>
      <c r="C1" s="147"/>
      <c r="D1" s="147"/>
      <c r="E1" s="147"/>
    </row>
    <row r="2" spans="1:6" ht="21" customHeight="1" x14ac:dyDescent="0.25">
      <c r="A2" s="2" t="s">
        <v>114</v>
      </c>
      <c r="B2" s="145" t="str">
        <f>'Summary and sign-off'!B2:F2</f>
        <v>National Emergency Management Agency</v>
      </c>
      <c r="C2" s="145"/>
      <c r="D2" s="145"/>
      <c r="E2" s="145"/>
    </row>
    <row r="3" spans="1:6" ht="31.2" x14ac:dyDescent="0.25">
      <c r="A3" s="2" t="s">
        <v>115</v>
      </c>
      <c r="B3" s="145" t="str">
        <f>'Summary and sign-off'!B3:F3</f>
        <v xml:space="preserve">Dave Gawn </v>
      </c>
      <c r="C3" s="145"/>
      <c r="D3" s="145"/>
      <c r="E3" s="145"/>
    </row>
    <row r="4" spans="1:6" ht="21" customHeight="1" x14ac:dyDescent="0.25">
      <c r="A4" s="2" t="s">
        <v>116</v>
      </c>
      <c r="B4" s="145">
        <f>'Summary and sign-off'!B4:F4</f>
        <v>45474</v>
      </c>
      <c r="C4" s="145"/>
      <c r="D4" s="145"/>
      <c r="E4" s="145"/>
    </row>
    <row r="5" spans="1:6" ht="21" customHeight="1" x14ac:dyDescent="0.25">
      <c r="A5" s="2" t="s">
        <v>117</v>
      </c>
      <c r="B5" s="145">
        <f>'Summary and sign-off'!B5:F5</f>
        <v>45838</v>
      </c>
      <c r="C5" s="145"/>
      <c r="D5" s="145"/>
      <c r="E5" s="145"/>
    </row>
    <row r="6" spans="1:6" ht="21" customHeight="1" x14ac:dyDescent="0.25">
      <c r="A6" s="2" t="s">
        <v>118</v>
      </c>
      <c r="B6" s="139" t="s">
        <v>84</v>
      </c>
      <c r="C6" s="139"/>
      <c r="D6" s="139"/>
      <c r="E6" s="139"/>
    </row>
    <row r="7" spans="1:6" ht="21" customHeight="1" x14ac:dyDescent="0.25">
      <c r="A7" s="2" t="s">
        <v>58</v>
      </c>
      <c r="B7" s="139" t="s">
        <v>86</v>
      </c>
      <c r="C7" s="139"/>
      <c r="D7" s="139"/>
      <c r="E7" s="139"/>
    </row>
    <row r="8" spans="1:6" ht="36" customHeight="1" x14ac:dyDescent="0.25">
      <c r="A8" s="149" t="s">
        <v>119</v>
      </c>
      <c r="B8" s="150"/>
      <c r="C8" s="150"/>
      <c r="D8" s="150"/>
      <c r="E8" s="150"/>
    </row>
    <row r="9" spans="1:6" ht="36" customHeight="1" x14ac:dyDescent="0.25">
      <c r="A9" s="151" t="s">
        <v>120</v>
      </c>
      <c r="B9" s="152"/>
      <c r="C9" s="152"/>
      <c r="D9" s="152"/>
      <c r="E9" s="152"/>
    </row>
    <row r="10" spans="1:6" ht="24.75" customHeight="1" x14ac:dyDescent="0.25">
      <c r="A10" s="148" t="s">
        <v>121</v>
      </c>
      <c r="B10" s="153"/>
      <c r="C10" s="148"/>
      <c r="D10" s="148"/>
      <c r="E10" s="148"/>
    </row>
    <row r="11" spans="1:6" ht="28.5" customHeight="1" x14ac:dyDescent="0.25">
      <c r="A11" s="23" t="s">
        <v>122</v>
      </c>
      <c r="B11" s="23" t="s">
        <v>123</v>
      </c>
      <c r="C11" s="23" t="s">
        <v>124</v>
      </c>
      <c r="D11" s="23" t="s">
        <v>125</v>
      </c>
      <c r="E11" s="23" t="s">
        <v>126</v>
      </c>
    </row>
    <row r="12" spans="1:6" s="117" customFormat="1" ht="13.2" x14ac:dyDescent="0.25">
      <c r="A12" s="116" t="s">
        <v>127</v>
      </c>
      <c r="B12" s="106">
        <v>2232.81</v>
      </c>
      <c r="C12" s="107" t="s">
        <v>128</v>
      </c>
      <c r="D12" s="107" t="s">
        <v>129</v>
      </c>
      <c r="E12" s="108" t="s">
        <v>130</v>
      </c>
      <c r="F12" s="120"/>
    </row>
    <row r="13" spans="1:6" s="117" customFormat="1" ht="13.2" x14ac:dyDescent="0.25">
      <c r="A13" s="116" t="s">
        <v>127</v>
      </c>
      <c r="B13" s="106">
        <v>2438.62</v>
      </c>
      <c r="C13" s="107" t="s">
        <v>128</v>
      </c>
      <c r="D13" s="107" t="s">
        <v>131</v>
      </c>
      <c r="E13" s="108" t="s">
        <v>130</v>
      </c>
      <c r="F13" s="120"/>
    </row>
    <row r="14" spans="1:6" s="117" customFormat="1" ht="13.2" x14ac:dyDescent="0.25">
      <c r="A14" s="116" t="s">
        <v>127</v>
      </c>
      <c r="B14" s="106">
        <v>90.41</v>
      </c>
      <c r="C14" s="107" t="s">
        <v>128</v>
      </c>
      <c r="D14" s="107" t="s">
        <v>132</v>
      </c>
      <c r="E14" s="108" t="s">
        <v>133</v>
      </c>
      <c r="F14" s="120"/>
    </row>
    <row r="15" spans="1:6" ht="19.5" customHeight="1" x14ac:dyDescent="0.25">
      <c r="A15" s="69" t="s">
        <v>134</v>
      </c>
      <c r="B15" s="70">
        <f>SUM(B12:B14)</f>
        <v>4761.84</v>
      </c>
      <c r="C15" s="112" t="str">
        <f>IF(SUBTOTAL(3,B12:B14)=SUBTOTAL(103,B12:B14),'Summary and sign-off'!$A$48,'Summary and sign-off'!$A$49)</f>
        <v>Check - there are no hidden rows with data</v>
      </c>
      <c r="D15" s="146" t="str">
        <f>IF('Summary and sign-off'!F55='Summary and sign-off'!F54,'Summary and sign-off'!A51,'Summary and sign-off'!A50)</f>
        <v>Check - each entry provides sufficient information</v>
      </c>
      <c r="E15" s="146"/>
    </row>
    <row r="16" spans="1:6" ht="10.5" customHeight="1" x14ac:dyDescent="0.25">
      <c r="A16" s="16"/>
      <c r="B16" s="18"/>
      <c r="C16" s="16"/>
      <c r="D16" s="16"/>
      <c r="E16" s="16"/>
    </row>
    <row r="17" spans="1:6" ht="24.75" customHeight="1" x14ac:dyDescent="0.25">
      <c r="A17" s="148" t="s">
        <v>135</v>
      </c>
      <c r="B17" s="148"/>
      <c r="C17" s="148"/>
      <c r="D17" s="148"/>
      <c r="E17" s="148"/>
    </row>
    <row r="18" spans="1:6" ht="32.549999999999997" customHeight="1" x14ac:dyDescent="0.25">
      <c r="A18" s="23" t="s">
        <v>122</v>
      </c>
      <c r="B18" s="23" t="s">
        <v>65</v>
      </c>
      <c r="C18" s="23" t="s">
        <v>136</v>
      </c>
      <c r="D18" s="23" t="s">
        <v>125</v>
      </c>
      <c r="E18" s="23" t="s">
        <v>126</v>
      </c>
    </row>
    <row r="19" spans="1:6" s="1" customFormat="1" ht="26.4" x14ac:dyDescent="0.25">
      <c r="A19" s="118">
        <v>45478</v>
      </c>
      <c r="B19" s="106">
        <v>622.48</v>
      </c>
      <c r="C19" s="107" t="s">
        <v>137</v>
      </c>
      <c r="D19" s="107" t="s">
        <v>129</v>
      </c>
      <c r="E19" s="108" t="s">
        <v>138</v>
      </c>
      <c r="F19" s="120"/>
    </row>
    <row r="20" spans="1:6" s="1" customFormat="1" ht="26.4" x14ac:dyDescent="0.25">
      <c r="A20" s="118">
        <v>45478</v>
      </c>
      <c r="B20" s="106">
        <v>31.95</v>
      </c>
      <c r="C20" s="107" t="s">
        <v>137</v>
      </c>
      <c r="D20" s="107" t="s">
        <v>132</v>
      </c>
      <c r="E20" s="108" t="s">
        <v>138</v>
      </c>
      <c r="F20" s="120"/>
    </row>
    <row r="21" spans="1:6" s="1" customFormat="1" ht="26.4" x14ac:dyDescent="0.25">
      <c r="A21" s="118">
        <v>45478</v>
      </c>
      <c r="B21" s="106">
        <v>115.35</v>
      </c>
      <c r="C21" s="107" t="s">
        <v>137</v>
      </c>
      <c r="D21" s="107" t="s">
        <v>139</v>
      </c>
      <c r="E21" s="108" t="s">
        <v>138</v>
      </c>
      <c r="F21" s="120"/>
    </row>
    <row r="22" spans="1:6" s="1" customFormat="1" ht="13.2" x14ac:dyDescent="0.25">
      <c r="A22" s="118">
        <v>45478</v>
      </c>
      <c r="B22" s="106">
        <v>180.01</v>
      </c>
      <c r="C22" s="107" t="s">
        <v>140</v>
      </c>
      <c r="D22" s="107" t="s">
        <v>131</v>
      </c>
      <c r="E22" s="108" t="s">
        <v>138</v>
      </c>
      <c r="F22" s="120"/>
    </row>
    <row r="23" spans="1:6" s="1" customFormat="1" ht="26.4" x14ac:dyDescent="0.25">
      <c r="A23" s="118">
        <v>45505</v>
      </c>
      <c r="B23" s="106">
        <v>736.28</v>
      </c>
      <c r="C23" s="107" t="s">
        <v>141</v>
      </c>
      <c r="D23" s="107" t="s">
        <v>129</v>
      </c>
      <c r="E23" s="108" t="s">
        <v>142</v>
      </c>
      <c r="F23" s="120"/>
    </row>
    <row r="24" spans="1:6" s="1" customFormat="1" ht="26.4" x14ac:dyDescent="0.25">
      <c r="A24" s="118">
        <v>45506</v>
      </c>
      <c r="B24" s="111">
        <v>175.66</v>
      </c>
      <c r="C24" s="107" t="s">
        <v>141</v>
      </c>
      <c r="D24" s="107" t="s">
        <v>143</v>
      </c>
      <c r="E24" s="108" t="s">
        <v>142</v>
      </c>
      <c r="F24" s="120"/>
    </row>
    <row r="25" spans="1:6" s="1" customFormat="1" ht="26.4" x14ac:dyDescent="0.25">
      <c r="A25" s="118">
        <v>45505</v>
      </c>
      <c r="B25" s="111">
        <v>242.602</v>
      </c>
      <c r="C25" s="107" t="s">
        <v>141</v>
      </c>
      <c r="D25" s="107" t="s">
        <v>144</v>
      </c>
      <c r="E25" s="108" t="s">
        <v>142</v>
      </c>
      <c r="F25" s="120"/>
    </row>
    <row r="26" spans="1:6" s="1" customFormat="1" ht="26.4" x14ac:dyDescent="0.25">
      <c r="A26" s="118">
        <v>45531</v>
      </c>
      <c r="B26" s="106">
        <v>456.62</v>
      </c>
      <c r="C26" s="107" t="s">
        <v>145</v>
      </c>
      <c r="D26" s="107" t="s">
        <v>146</v>
      </c>
      <c r="E26" s="108" t="s">
        <v>147</v>
      </c>
      <c r="F26" s="120"/>
    </row>
    <row r="27" spans="1:6" s="1" customFormat="1" ht="13.2" x14ac:dyDescent="0.25">
      <c r="A27" s="118">
        <v>45533</v>
      </c>
      <c r="B27" s="106">
        <v>401.54</v>
      </c>
      <c r="C27" s="107" t="s">
        <v>148</v>
      </c>
      <c r="D27" s="107" t="s">
        <v>129</v>
      </c>
      <c r="E27" s="108" t="s">
        <v>142</v>
      </c>
      <c r="F27" s="120"/>
    </row>
    <row r="28" spans="1:6" s="1" customFormat="1" ht="13.2" x14ac:dyDescent="0.25">
      <c r="A28" s="118">
        <v>45533</v>
      </c>
      <c r="B28" s="106">
        <v>82.81</v>
      </c>
      <c r="C28" s="107" t="s">
        <v>148</v>
      </c>
      <c r="D28" s="107" t="s">
        <v>143</v>
      </c>
      <c r="E28" s="108" t="s">
        <v>149</v>
      </c>
      <c r="F28" s="120"/>
    </row>
    <row r="29" spans="1:6" s="122" customFormat="1" ht="26.4" x14ac:dyDescent="0.25">
      <c r="A29" s="118">
        <v>45571</v>
      </c>
      <c r="B29" s="106">
        <v>318.3</v>
      </c>
      <c r="C29" s="107" t="s">
        <v>150</v>
      </c>
      <c r="D29" s="118" t="s">
        <v>151</v>
      </c>
      <c r="E29" s="123" t="s">
        <v>142</v>
      </c>
      <c r="F29" s="120"/>
    </row>
    <row r="30" spans="1:6" s="1" customFormat="1" ht="26.4" x14ac:dyDescent="0.25">
      <c r="A30" s="118">
        <v>45572</v>
      </c>
      <c r="B30" s="106">
        <v>1411.49</v>
      </c>
      <c r="C30" s="107" t="s">
        <v>152</v>
      </c>
      <c r="D30" s="107" t="s">
        <v>153</v>
      </c>
      <c r="E30" s="108" t="s">
        <v>154</v>
      </c>
      <c r="F30" s="120"/>
    </row>
    <row r="31" spans="1:6" s="1" customFormat="1" ht="26.4" x14ac:dyDescent="0.25">
      <c r="A31" s="118">
        <v>45572</v>
      </c>
      <c r="B31" s="106">
        <v>107.47</v>
      </c>
      <c r="C31" s="107" t="s">
        <v>152</v>
      </c>
      <c r="D31" s="107" t="s">
        <v>155</v>
      </c>
      <c r="E31" s="108" t="s">
        <v>156</v>
      </c>
      <c r="F31" s="120"/>
    </row>
    <row r="32" spans="1:6" s="1" customFormat="1" ht="26.4" x14ac:dyDescent="0.25">
      <c r="A32" s="118">
        <v>45573</v>
      </c>
      <c r="B32" s="106">
        <v>429.08</v>
      </c>
      <c r="C32" s="107" t="s">
        <v>157</v>
      </c>
      <c r="D32" s="107" t="s">
        <v>129</v>
      </c>
      <c r="E32" s="108" t="s">
        <v>142</v>
      </c>
      <c r="F32" s="120"/>
    </row>
    <row r="33" spans="1:6" s="1" customFormat="1" ht="26.4" x14ac:dyDescent="0.25">
      <c r="A33" s="118">
        <v>45573</v>
      </c>
      <c r="B33" s="106">
        <v>165.44</v>
      </c>
      <c r="C33" s="107" t="s">
        <v>157</v>
      </c>
      <c r="D33" s="107" t="s">
        <v>158</v>
      </c>
      <c r="E33" s="108" t="s">
        <v>156</v>
      </c>
      <c r="F33" s="120"/>
    </row>
    <row r="34" spans="1:6" s="1" customFormat="1" ht="13.2" x14ac:dyDescent="0.25">
      <c r="A34" s="118">
        <v>45601</v>
      </c>
      <c r="B34" s="106">
        <v>568.39</v>
      </c>
      <c r="C34" s="107" t="s">
        <v>159</v>
      </c>
      <c r="D34" s="107" t="s">
        <v>129</v>
      </c>
      <c r="E34" s="108" t="s">
        <v>160</v>
      </c>
      <c r="F34" s="120"/>
    </row>
    <row r="35" spans="1:6" s="1" customFormat="1" ht="26.4" x14ac:dyDescent="0.25">
      <c r="A35" s="118">
        <v>45610</v>
      </c>
      <c r="B35" s="106">
        <v>442.82</v>
      </c>
      <c r="C35" s="107" t="s">
        <v>161</v>
      </c>
      <c r="D35" s="107" t="s">
        <v>129</v>
      </c>
      <c r="E35" s="108" t="s">
        <v>162</v>
      </c>
      <c r="F35" s="120"/>
    </row>
    <row r="36" spans="1:6" s="1" customFormat="1" ht="26.4" x14ac:dyDescent="0.25">
      <c r="A36" s="118">
        <v>45610</v>
      </c>
      <c r="B36" s="106">
        <v>49.058799999999998</v>
      </c>
      <c r="C36" s="107" t="s">
        <v>161</v>
      </c>
      <c r="D36" s="107" t="s">
        <v>163</v>
      </c>
      <c r="E36" s="108" t="s">
        <v>162</v>
      </c>
      <c r="F36" s="120"/>
    </row>
    <row r="37" spans="1:6" s="1" customFormat="1" ht="13.2" x14ac:dyDescent="0.25">
      <c r="A37" s="118">
        <v>45628</v>
      </c>
      <c r="B37" s="106">
        <v>291.83999999999997</v>
      </c>
      <c r="C37" s="107" t="s">
        <v>164</v>
      </c>
      <c r="D37" s="107" t="s">
        <v>165</v>
      </c>
      <c r="E37" s="108" t="s">
        <v>142</v>
      </c>
      <c r="F37" s="120"/>
    </row>
    <row r="38" spans="1:6" s="1" customFormat="1" ht="13.2" x14ac:dyDescent="0.25">
      <c r="A38" s="118">
        <v>45628</v>
      </c>
      <c r="B38" s="106">
        <v>212.83</v>
      </c>
      <c r="C38" s="107" t="s">
        <v>164</v>
      </c>
      <c r="D38" s="107" t="s">
        <v>158</v>
      </c>
      <c r="E38" s="108" t="s">
        <v>156</v>
      </c>
      <c r="F38" s="120"/>
    </row>
    <row r="39" spans="1:6" s="1" customFormat="1" ht="26.4" x14ac:dyDescent="0.25">
      <c r="A39" s="118">
        <v>45632</v>
      </c>
      <c r="B39" s="106">
        <v>520.66999999999996</v>
      </c>
      <c r="C39" s="107" t="s">
        <v>166</v>
      </c>
      <c r="D39" s="107" t="s">
        <v>129</v>
      </c>
      <c r="E39" s="108" t="s">
        <v>167</v>
      </c>
      <c r="F39" s="120"/>
    </row>
    <row r="40" spans="1:6" s="1" customFormat="1" ht="26.4" x14ac:dyDescent="0.25">
      <c r="A40" s="118">
        <v>45632</v>
      </c>
      <c r="B40" s="106">
        <v>58.893300000000004</v>
      </c>
      <c r="C40" s="107" t="s">
        <v>168</v>
      </c>
      <c r="D40" s="107" t="s">
        <v>163</v>
      </c>
      <c r="E40" s="108" t="s">
        <v>167</v>
      </c>
      <c r="F40" s="120"/>
    </row>
    <row r="41" spans="1:6" s="1" customFormat="1" ht="26.4" x14ac:dyDescent="0.25">
      <c r="A41" s="118">
        <v>45632</v>
      </c>
      <c r="B41" s="106">
        <v>46.75</v>
      </c>
      <c r="C41" s="107" t="s">
        <v>168</v>
      </c>
      <c r="D41" s="107" t="s">
        <v>132</v>
      </c>
      <c r="E41" s="108" t="s">
        <v>149</v>
      </c>
      <c r="F41" s="120"/>
    </row>
    <row r="42" spans="1:6" s="1" customFormat="1" ht="26.4" x14ac:dyDescent="0.25">
      <c r="A42" s="118">
        <v>45634</v>
      </c>
      <c r="B42" s="106">
        <v>262.45999999999998</v>
      </c>
      <c r="C42" s="107" t="s">
        <v>169</v>
      </c>
      <c r="D42" s="107" t="s">
        <v>170</v>
      </c>
      <c r="E42" s="108" t="s">
        <v>171</v>
      </c>
      <c r="F42" s="120"/>
    </row>
    <row r="43" spans="1:6" s="1" customFormat="1" ht="26.4" x14ac:dyDescent="0.25">
      <c r="A43" s="118">
        <v>45634</v>
      </c>
      <c r="B43" s="106">
        <v>164.36</v>
      </c>
      <c r="C43" s="107" t="s">
        <v>169</v>
      </c>
      <c r="D43" s="107" t="s">
        <v>131</v>
      </c>
      <c r="E43" s="108" t="s">
        <v>171</v>
      </c>
      <c r="F43" s="120"/>
    </row>
    <row r="44" spans="1:6" s="1" customFormat="1" ht="26.4" x14ac:dyDescent="0.25">
      <c r="A44" s="118">
        <v>45634</v>
      </c>
      <c r="B44" s="106">
        <v>62.93</v>
      </c>
      <c r="C44" s="107" t="s">
        <v>169</v>
      </c>
      <c r="D44" s="107" t="s">
        <v>139</v>
      </c>
      <c r="E44" s="108" t="s">
        <v>171</v>
      </c>
      <c r="F44" s="120"/>
    </row>
    <row r="45" spans="1:6" s="1" customFormat="1" ht="26.4" x14ac:dyDescent="0.25">
      <c r="A45" s="118">
        <v>45634</v>
      </c>
      <c r="B45" s="106">
        <v>42.28</v>
      </c>
      <c r="C45" s="107" t="s">
        <v>169</v>
      </c>
      <c r="D45" s="107" t="s">
        <v>132</v>
      </c>
      <c r="E45" s="108" t="s">
        <v>149</v>
      </c>
      <c r="F45" s="120"/>
    </row>
    <row r="46" spans="1:6" s="1" customFormat="1" ht="26.4" x14ac:dyDescent="0.25">
      <c r="A46" s="118">
        <v>45643</v>
      </c>
      <c r="B46" s="106">
        <v>257.12</v>
      </c>
      <c r="C46" s="107" t="s">
        <v>172</v>
      </c>
      <c r="D46" s="107" t="s">
        <v>129</v>
      </c>
      <c r="E46" s="108" t="s">
        <v>147</v>
      </c>
      <c r="F46" s="120"/>
    </row>
    <row r="47" spans="1:6" s="1" customFormat="1" ht="26.4" x14ac:dyDescent="0.25">
      <c r="A47" s="118">
        <v>45643</v>
      </c>
      <c r="B47" s="106">
        <v>64.62</v>
      </c>
      <c r="C47" s="107" t="s">
        <v>172</v>
      </c>
      <c r="D47" s="107" t="s">
        <v>163</v>
      </c>
      <c r="E47" s="108" t="s">
        <v>147</v>
      </c>
      <c r="F47" s="120"/>
    </row>
    <row r="48" spans="1:6" s="1" customFormat="1" ht="13.2" x14ac:dyDescent="0.25">
      <c r="A48" s="118">
        <v>45684</v>
      </c>
      <c r="B48" s="106">
        <v>389.43</v>
      </c>
      <c r="C48" s="107" t="s">
        <v>173</v>
      </c>
      <c r="D48" s="107" t="s">
        <v>129</v>
      </c>
      <c r="E48" s="108" t="s">
        <v>167</v>
      </c>
      <c r="F48" s="120"/>
    </row>
    <row r="49" spans="1:13" s="1" customFormat="1" ht="13.2" x14ac:dyDescent="0.25">
      <c r="A49" s="118">
        <v>45684</v>
      </c>
      <c r="B49" s="106">
        <v>74.05</v>
      </c>
      <c r="C49" s="107" t="s">
        <v>173</v>
      </c>
      <c r="D49" s="107" t="s">
        <v>163</v>
      </c>
      <c r="E49" s="108" t="s">
        <v>167</v>
      </c>
      <c r="F49" s="120"/>
    </row>
    <row r="50" spans="1:13" s="1" customFormat="1" ht="13.2" x14ac:dyDescent="0.25">
      <c r="A50" s="118">
        <v>45693</v>
      </c>
      <c r="B50" s="106">
        <v>1477.84</v>
      </c>
      <c r="C50" s="107" t="s">
        <v>174</v>
      </c>
      <c r="D50" s="107" t="s">
        <v>129</v>
      </c>
      <c r="E50" s="107" t="s">
        <v>175</v>
      </c>
      <c r="F50" s="120"/>
    </row>
    <row r="51" spans="1:13" s="1" customFormat="1" ht="13.2" x14ac:dyDescent="0.25">
      <c r="A51" s="118">
        <v>45693</v>
      </c>
      <c r="B51" s="106">
        <v>332.29</v>
      </c>
      <c r="C51" s="107" t="s">
        <v>174</v>
      </c>
      <c r="D51" s="107" t="s">
        <v>163</v>
      </c>
      <c r="E51" s="108" t="s">
        <v>175</v>
      </c>
      <c r="F51" s="120"/>
    </row>
    <row r="52" spans="1:13" s="1" customFormat="1" ht="13.2" x14ac:dyDescent="0.25">
      <c r="A52" s="118">
        <v>45693</v>
      </c>
      <c r="B52" s="106">
        <v>200</v>
      </c>
      <c r="C52" s="107" t="s">
        <v>174</v>
      </c>
      <c r="D52" s="107" t="s">
        <v>131</v>
      </c>
      <c r="E52" s="108" t="s">
        <v>175</v>
      </c>
      <c r="F52" s="120"/>
    </row>
    <row r="53" spans="1:13" s="1" customFormat="1" ht="13.2" x14ac:dyDescent="0.25">
      <c r="A53" s="118">
        <v>45730</v>
      </c>
      <c r="B53" s="106">
        <v>333.91</v>
      </c>
      <c r="C53" s="107" t="s">
        <v>176</v>
      </c>
      <c r="D53" s="107" t="s">
        <v>129</v>
      </c>
      <c r="E53" s="108" t="s">
        <v>147</v>
      </c>
      <c r="F53" s="120"/>
    </row>
    <row r="54" spans="1:13" s="137" customFormat="1" ht="13.2" x14ac:dyDescent="0.25">
      <c r="A54" s="118">
        <v>45730</v>
      </c>
      <c r="B54" s="106">
        <v>44.28</v>
      </c>
      <c r="C54" s="107" t="s">
        <v>176</v>
      </c>
      <c r="D54" s="107" t="s">
        <v>177</v>
      </c>
      <c r="E54" s="108" t="s">
        <v>133</v>
      </c>
    </row>
    <row r="55" spans="1:13" s="1" customFormat="1" ht="13.2" x14ac:dyDescent="0.25">
      <c r="A55" s="118">
        <v>45730</v>
      </c>
      <c r="B55" s="106">
        <v>61.89</v>
      </c>
      <c r="C55" s="107" t="s">
        <v>176</v>
      </c>
      <c r="D55" s="107" t="s">
        <v>163</v>
      </c>
      <c r="E55" s="108" t="s">
        <v>147</v>
      </c>
      <c r="F55" s="120"/>
    </row>
    <row r="56" spans="1:13" s="1" customFormat="1" ht="26.4" x14ac:dyDescent="0.25">
      <c r="A56" s="118">
        <v>45733</v>
      </c>
      <c r="B56" s="106">
        <v>171.97</v>
      </c>
      <c r="C56" s="107" t="s">
        <v>178</v>
      </c>
      <c r="D56" s="107" t="s">
        <v>129</v>
      </c>
      <c r="E56" s="108" t="s">
        <v>147</v>
      </c>
      <c r="F56" s="120"/>
    </row>
    <row r="57" spans="1:13" s="1" customFormat="1" ht="26.4" x14ac:dyDescent="0.25">
      <c r="A57" s="118">
        <v>45776</v>
      </c>
      <c r="B57" s="106">
        <v>590.74</v>
      </c>
      <c r="C57" s="107" t="s">
        <v>179</v>
      </c>
      <c r="D57" s="107" t="s">
        <v>129</v>
      </c>
      <c r="E57" s="108" t="s">
        <v>180</v>
      </c>
      <c r="F57" s="120"/>
    </row>
    <row r="58" spans="1:13" s="1" customFormat="1" ht="26.4" x14ac:dyDescent="0.25">
      <c r="A58" s="118">
        <v>45776</v>
      </c>
      <c r="B58" s="106">
        <v>52.84</v>
      </c>
      <c r="C58" s="107" t="s">
        <v>179</v>
      </c>
      <c r="D58" s="107" t="s">
        <v>163</v>
      </c>
      <c r="E58" s="108" t="s">
        <v>180</v>
      </c>
      <c r="F58" s="120"/>
    </row>
    <row r="59" spans="1:13" s="1" customFormat="1" ht="26.4" x14ac:dyDescent="0.25">
      <c r="A59" s="118">
        <v>45776</v>
      </c>
      <c r="B59" s="106">
        <v>135.97</v>
      </c>
      <c r="C59" s="107" t="s">
        <v>179</v>
      </c>
      <c r="D59" s="107" t="s">
        <v>158</v>
      </c>
      <c r="E59" s="108" t="s">
        <v>149</v>
      </c>
      <c r="F59" s="120"/>
    </row>
    <row r="60" spans="1:13" s="1" customFormat="1" ht="26.4" x14ac:dyDescent="0.25">
      <c r="A60" s="118">
        <v>45776</v>
      </c>
      <c r="B60" s="106">
        <v>160.87</v>
      </c>
      <c r="C60" s="107" t="s">
        <v>179</v>
      </c>
      <c r="D60" s="107" t="s">
        <v>131</v>
      </c>
      <c r="E60" s="108" t="s">
        <v>181</v>
      </c>
      <c r="F60" s="120"/>
    </row>
    <row r="61" spans="1:13" s="1" customFormat="1" ht="13.2" x14ac:dyDescent="0.25">
      <c r="A61" s="118">
        <v>45806</v>
      </c>
      <c r="B61" s="106">
        <v>526.63</v>
      </c>
      <c r="C61" s="107" t="s">
        <v>182</v>
      </c>
      <c r="D61" s="107" t="s">
        <v>129</v>
      </c>
      <c r="E61" s="108" t="s">
        <v>183</v>
      </c>
      <c r="F61" s="120"/>
    </row>
    <row r="62" spans="1:13" s="1" customFormat="1" ht="13.2" x14ac:dyDescent="0.25">
      <c r="A62" s="118">
        <v>45806</v>
      </c>
      <c r="B62" s="106">
        <v>140.87</v>
      </c>
      <c r="C62" s="107" t="s">
        <v>182</v>
      </c>
      <c r="D62" s="107" t="s">
        <v>131</v>
      </c>
      <c r="E62" s="108" t="s">
        <v>183</v>
      </c>
      <c r="F62" s="120"/>
    </row>
    <row r="63" spans="1:13" s="1" customFormat="1" ht="13.2" x14ac:dyDescent="0.25">
      <c r="A63" s="118">
        <v>45806</v>
      </c>
      <c r="B63" s="106">
        <v>61.89</v>
      </c>
      <c r="C63" s="107" t="s">
        <v>182</v>
      </c>
      <c r="D63" s="107" t="s">
        <v>163</v>
      </c>
      <c r="E63" s="108" t="s">
        <v>184</v>
      </c>
      <c r="F63" s="120"/>
    </row>
    <row r="64" spans="1:13" s="122" customFormat="1" ht="13.2" x14ac:dyDescent="0.25">
      <c r="A64" s="118">
        <v>45814</v>
      </c>
      <c r="B64" s="106">
        <v>458.01</v>
      </c>
      <c r="C64" s="107" t="s">
        <v>185</v>
      </c>
      <c r="D64" s="107" t="s">
        <v>129</v>
      </c>
      <c r="E64" s="108" t="s">
        <v>142</v>
      </c>
      <c r="F64" s="120"/>
      <c r="G64" s="1"/>
      <c r="H64" s="1"/>
      <c r="I64" s="1"/>
      <c r="J64" s="1"/>
      <c r="K64" s="1"/>
      <c r="L64" s="1"/>
      <c r="M64" s="1"/>
    </row>
    <row r="65" spans="1:6" s="1" customFormat="1" ht="13.2" x14ac:dyDescent="0.25">
      <c r="A65" s="118">
        <v>45814</v>
      </c>
      <c r="B65" s="106">
        <v>81.58</v>
      </c>
      <c r="C65" s="107" t="s">
        <v>185</v>
      </c>
      <c r="D65" s="107" t="s">
        <v>163</v>
      </c>
      <c r="E65" s="108" t="s">
        <v>142</v>
      </c>
      <c r="F65" s="120"/>
    </row>
    <row r="66" spans="1:6" s="1" customFormat="1" ht="13.2" x14ac:dyDescent="0.25">
      <c r="A66" s="118">
        <v>45814</v>
      </c>
      <c r="B66" s="106">
        <v>86.47</v>
      </c>
      <c r="C66" s="107" t="s">
        <v>185</v>
      </c>
      <c r="D66" s="107" t="s">
        <v>132</v>
      </c>
      <c r="E66" s="108" t="s">
        <v>149</v>
      </c>
      <c r="F66" s="120"/>
    </row>
    <row r="67" spans="1:6" s="1" customFormat="1" ht="13.2" x14ac:dyDescent="0.25">
      <c r="A67" s="118">
        <v>45832</v>
      </c>
      <c r="B67" s="106">
        <v>36.9</v>
      </c>
      <c r="C67" s="107" t="s">
        <v>186</v>
      </c>
      <c r="D67" s="107" t="s">
        <v>187</v>
      </c>
      <c r="E67" s="108" t="s">
        <v>149</v>
      </c>
      <c r="F67" s="120"/>
    </row>
    <row r="68" spans="1:6" s="1" customFormat="1" ht="26.4" x14ac:dyDescent="0.25">
      <c r="A68" s="118">
        <v>45835</v>
      </c>
      <c r="B68" s="106">
        <v>308.72000000000003</v>
      </c>
      <c r="C68" s="107" t="s">
        <v>188</v>
      </c>
      <c r="D68" s="107" t="s">
        <v>129</v>
      </c>
      <c r="E68" s="108" t="s">
        <v>142</v>
      </c>
      <c r="F68" s="120"/>
    </row>
    <row r="69" spans="1:6" s="1" customFormat="1" ht="26.4" x14ac:dyDescent="0.25">
      <c r="A69" s="118">
        <v>45835</v>
      </c>
      <c r="B69" s="106">
        <v>326.55</v>
      </c>
      <c r="C69" s="107" t="s">
        <v>188</v>
      </c>
      <c r="D69" s="107" t="s">
        <v>163</v>
      </c>
      <c r="E69" s="108" t="s">
        <v>142</v>
      </c>
      <c r="F69" s="120"/>
    </row>
    <row r="70" spans="1:6" s="1" customFormat="1" ht="26.4" x14ac:dyDescent="0.25">
      <c r="A70" s="118">
        <v>45835</v>
      </c>
      <c r="B70" s="106">
        <v>42.1</v>
      </c>
      <c r="C70" s="107" t="s">
        <v>188</v>
      </c>
      <c r="D70" s="107" t="s">
        <v>132</v>
      </c>
      <c r="E70" s="108" t="s">
        <v>149</v>
      </c>
      <c r="F70" s="120"/>
    </row>
    <row r="71" spans="1:6" ht="13.2" x14ac:dyDescent="0.25">
      <c r="A71" s="118">
        <v>45835</v>
      </c>
      <c r="B71" s="106">
        <v>820.83</v>
      </c>
      <c r="C71" s="124" t="s">
        <v>189</v>
      </c>
      <c r="D71" s="107" t="s">
        <v>190</v>
      </c>
      <c r="E71" s="108" t="s">
        <v>142</v>
      </c>
    </row>
    <row r="72" spans="1:6" s="1" customFormat="1" ht="13.2" x14ac:dyDescent="0.25">
      <c r="A72" s="118">
        <v>45838</v>
      </c>
      <c r="B72" s="106">
        <v>778.05</v>
      </c>
      <c r="C72" s="107" t="s">
        <v>191</v>
      </c>
      <c r="D72" s="107" t="s">
        <v>192</v>
      </c>
      <c r="E72" s="108" t="s">
        <v>193</v>
      </c>
      <c r="F72" s="120"/>
    </row>
    <row r="73" spans="1:6" ht="19.5" customHeight="1" x14ac:dyDescent="0.25">
      <c r="A73" s="69" t="s">
        <v>194</v>
      </c>
      <c r="B73" s="70">
        <f>SUM(B19:B72)</f>
        <v>16216.784099999999</v>
      </c>
      <c r="C73" s="112" t="e">
        <f>IF(SUBTOTAL(3,#REF!)=SUBTOTAL(103,#REF!),'Summary and sign-off'!$A$48,'Summary and sign-off'!$A$49)</f>
        <v>#REF!</v>
      </c>
      <c r="D73" s="146" t="str">
        <f>IF('Summary and sign-off'!F56='Summary and sign-off'!F54,'Summary and sign-off'!A51,'Summary and sign-off'!A50)</f>
        <v>Not all lines have an entry for "Cost in NZ$" and "Type of expense"</v>
      </c>
      <c r="E73" s="146"/>
    </row>
    <row r="74" spans="1:6" ht="10.5" customHeight="1" x14ac:dyDescent="0.25">
      <c r="A74" s="16"/>
      <c r="B74" s="18"/>
      <c r="C74" s="16"/>
      <c r="D74" s="16"/>
      <c r="E74" s="16"/>
    </row>
    <row r="75" spans="1:6" ht="24.75" customHeight="1" x14ac:dyDescent="0.25">
      <c r="A75" s="148" t="s">
        <v>195</v>
      </c>
      <c r="B75" s="148"/>
      <c r="C75" s="148"/>
      <c r="D75" s="148"/>
      <c r="E75" s="148"/>
    </row>
    <row r="76" spans="1:6" ht="27" customHeight="1" x14ac:dyDescent="0.25">
      <c r="A76" s="23" t="s">
        <v>122</v>
      </c>
      <c r="B76" s="23" t="s">
        <v>65</v>
      </c>
      <c r="C76" s="23" t="s">
        <v>196</v>
      </c>
      <c r="D76" s="23" t="s">
        <v>197</v>
      </c>
      <c r="E76" s="23" t="s">
        <v>126</v>
      </c>
    </row>
    <row r="77" spans="1:6" s="1" customFormat="1" ht="13.2" x14ac:dyDescent="0.25">
      <c r="A77" s="125">
        <v>45523</v>
      </c>
      <c r="B77" s="126">
        <v>44.65</v>
      </c>
      <c r="C77" s="127" t="s">
        <v>198</v>
      </c>
      <c r="D77" s="127" t="s">
        <v>187</v>
      </c>
      <c r="E77" s="127" t="s">
        <v>133</v>
      </c>
      <c r="F77" s="120"/>
    </row>
    <row r="78" spans="1:6" s="1" customFormat="1" ht="13.2" x14ac:dyDescent="0.25">
      <c r="A78" s="118">
        <v>45754</v>
      </c>
      <c r="B78" s="106">
        <v>43.66</v>
      </c>
      <c r="C78" s="127" t="s">
        <v>198</v>
      </c>
      <c r="D78" s="127" t="s">
        <v>187</v>
      </c>
      <c r="E78" s="108" t="s">
        <v>133</v>
      </c>
      <c r="F78" s="120"/>
    </row>
    <row r="79" spans="1:6" s="1" customFormat="1" ht="13.2" x14ac:dyDescent="0.25">
      <c r="A79" s="118">
        <v>45824</v>
      </c>
      <c r="B79" s="106">
        <v>13.06</v>
      </c>
      <c r="C79" s="107" t="s">
        <v>199</v>
      </c>
      <c r="D79" s="107" t="s">
        <v>177</v>
      </c>
      <c r="E79" s="108" t="s">
        <v>149</v>
      </c>
      <c r="F79" s="120"/>
    </row>
    <row r="80" spans="1:6" ht="19.5" customHeight="1" x14ac:dyDescent="0.25">
      <c r="A80" s="69" t="s">
        <v>200</v>
      </c>
      <c r="B80" s="70">
        <f>SUM(B77:B79)</f>
        <v>101.37</v>
      </c>
      <c r="C80" s="112" t="str">
        <f>IF(SUBTOTAL(3,B77:B79)=SUBTOTAL(103,B77:B79),'Summary and sign-off'!$A$48,'Summary and sign-off'!$A$49)</f>
        <v>Check - there are no hidden rows with data</v>
      </c>
      <c r="D80" s="146" t="str">
        <f>IF('Summary and sign-off'!F57='Summary and sign-off'!F54,'Summary and sign-off'!A51,'Summary and sign-off'!A50)</f>
        <v>Check - each entry provides sufficient information</v>
      </c>
      <c r="E80" s="146"/>
    </row>
    <row r="81" spans="1:5" ht="10.5" customHeight="1" x14ac:dyDescent="0.25">
      <c r="A81" s="16"/>
      <c r="B81" s="55"/>
      <c r="C81" s="18"/>
      <c r="D81" s="16"/>
      <c r="E81" s="16"/>
    </row>
    <row r="82" spans="1:5" ht="34.5" customHeight="1" x14ac:dyDescent="0.25">
      <c r="A82" s="29" t="s">
        <v>201</v>
      </c>
      <c r="B82" s="56">
        <f>B15+B73+B80</f>
        <v>21079.9941</v>
      </c>
      <c r="C82" s="30"/>
      <c r="D82" s="30"/>
      <c r="E82" s="30"/>
    </row>
    <row r="83" spans="1:5" ht="13.2" x14ac:dyDescent="0.25">
      <c r="A83" s="16"/>
      <c r="B83" s="18"/>
      <c r="C83" s="16"/>
      <c r="D83" s="16"/>
      <c r="E83" s="16"/>
    </row>
    <row r="84" spans="1:5" ht="13.2" x14ac:dyDescent="0.25">
      <c r="A84" s="17" t="s">
        <v>76</v>
      </c>
      <c r="B84" s="18"/>
      <c r="C84" s="16"/>
      <c r="D84" s="16"/>
      <c r="E84" s="16"/>
    </row>
    <row r="85" spans="1:5" ht="12.6" customHeight="1" x14ac:dyDescent="0.25">
      <c r="A85" s="19" t="s">
        <v>202</v>
      </c>
    </row>
    <row r="86" spans="1:5" ht="13.05" customHeight="1" x14ac:dyDescent="0.25">
      <c r="A86" s="19" t="s">
        <v>203</v>
      </c>
      <c r="B86" s="16"/>
      <c r="D86" s="16"/>
    </row>
    <row r="87" spans="1:5" ht="13.2" x14ac:dyDescent="0.25">
      <c r="A87" s="19" t="s">
        <v>204</v>
      </c>
    </row>
    <row r="88" spans="1:5" ht="13.2" x14ac:dyDescent="0.25">
      <c r="A88" s="19" t="s">
        <v>82</v>
      </c>
      <c r="B88" s="18"/>
      <c r="C88" s="16"/>
      <c r="D88" s="16"/>
      <c r="E88" s="16"/>
    </row>
    <row r="89" spans="1:5" ht="13.05" customHeight="1" x14ac:dyDescent="0.25">
      <c r="A89" s="19" t="s">
        <v>205</v>
      </c>
      <c r="B89" s="16"/>
      <c r="D89" s="16"/>
    </row>
    <row r="90" spans="1:5" ht="13.2" x14ac:dyDescent="0.25">
      <c r="A90" s="19" t="s">
        <v>206</v>
      </c>
    </row>
    <row r="91" spans="1:5" ht="13.2" x14ac:dyDescent="0.25">
      <c r="A91" s="19" t="s">
        <v>207</v>
      </c>
      <c r="B91" s="19"/>
      <c r="C91" s="19"/>
      <c r="D91" s="19"/>
    </row>
    <row r="92" spans="1:5" ht="13.2" x14ac:dyDescent="0.25">
      <c r="A92" s="25"/>
      <c r="B92" s="16"/>
      <c r="C92" s="16"/>
      <c r="D92" s="16"/>
      <c r="E92" s="16"/>
    </row>
    <row r="93" spans="1:5" ht="13.2" hidden="1" x14ac:dyDescent="0.25">
      <c r="A93" s="25"/>
      <c r="B93" s="16"/>
      <c r="C93" s="16"/>
      <c r="D93" s="16"/>
      <c r="E93" s="16"/>
    </row>
    <row r="94" spans="1:5" ht="13.2" x14ac:dyDescent="0.25"/>
    <row r="95" spans="1:5" ht="13.2" x14ac:dyDescent="0.25"/>
    <row r="96" spans="1:5" ht="13.2" x14ac:dyDescent="0.25"/>
    <row r="97" spans="1:5" ht="13.2" x14ac:dyDescent="0.25"/>
    <row r="98" spans="1:5" ht="12.75" customHeight="1" x14ac:dyDescent="0.25"/>
    <row r="99" spans="1:5" ht="13.2" x14ac:dyDescent="0.25"/>
    <row r="100" spans="1:5" ht="13.2" x14ac:dyDescent="0.25"/>
    <row r="101" spans="1:5" ht="13.2" hidden="1" x14ac:dyDescent="0.25">
      <c r="A101" s="25"/>
      <c r="B101" s="16"/>
      <c r="C101" s="16"/>
      <c r="D101" s="16"/>
      <c r="E101" s="16"/>
    </row>
    <row r="102" spans="1:5" ht="13.2" hidden="1" x14ac:dyDescent="0.25">
      <c r="A102" s="25"/>
      <c r="B102" s="16"/>
      <c r="C102" s="16"/>
      <c r="D102" s="16"/>
      <c r="E102" s="16"/>
    </row>
    <row r="103" spans="1:5" ht="13.2" hidden="1" x14ac:dyDescent="0.25">
      <c r="A103" s="25"/>
      <c r="B103" s="16"/>
      <c r="C103" s="16"/>
      <c r="D103" s="16"/>
      <c r="E103" s="16"/>
    </row>
    <row r="104" spans="1:5" ht="13.2" hidden="1" x14ac:dyDescent="0.25">
      <c r="A104" s="25"/>
      <c r="B104" s="16"/>
      <c r="C104" s="16"/>
      <c r="D104" s="16"/>
      <c r="E104" s="16"/>
    </row>
    <row r="105" spans="1:5" ht="13.2" hidden="1" x14ac:dyDescent="0.25">
      <c r="A105" s="25"/>
      <c r="B105" s="16"/>
      <c r="C105" s="16"/>
      <c r="D105" s="16"/>
      <c r="E105" s="16"/>
    </row>
    <row r="106" spans="1:5" ht="13.2" x14ac:dyDescent="0.25"/>
    <row r="107" spans="1:5" ht="13.2" x14ac:dyDescent="0.25"/>
    <row r="108" spans="1:5" ht="13.2" x14ac:dyDescent="0.25"/>
    <row r="109" spans="1:5" ht="13.2" x14ac:dyDescent="0.25"/>
    <row r="110" spans="1:5" ht="13.2" x14ac:dyDescent="0.25"/>
    <row r="111" spans="1:5" ht="13.2" x14ac:dyDescent="0.25"/>
    <row r="112" spans="1:5" ht="13.2" x14ac:dyDescent="0.25"/>
    <row r="113" ht="13.2" x14ac:dyDescent="0.25"/>
    <row r="114" ht="13.2" x14ac:dyDescent="0.25"/>
    <row r="115" ht="13.2" x14ac:dyDescent="0.25"/>
    <row r="116" ht="13.2" x14ac:dyDescent="0.25"/>
    <row r="117" ht="13.2" x14ac:dyDescent="0.25"/>
    <row r="118" ht="13.2" x14ac:dyDescent="0.25"/>
    <row r="119" ht="13.2" x14ac:dyDescent="0.25"/>
    <row r="120" ht="13.2" x14ac:dyDescent="0.25"/>
    <row r="121" ht="13.2" x14ac:dyDescent="0.25"/>
    <row r="122" ht="13.2" x14ac:dyDescent="0.25"/>
    <row r="123" ht="13.2" x14ac:dyDescent="0.25"/>
    <row r="124" ht="13.2" x14ac:dyDescent="0.25"/>
    <row r="125" ht="13.2" x14ac:dyDescent="0.25"/>
    <row r="126" ht="13.2" x14ac:dyDescent="0.25"/>
    <row r="127" ht="13.2" x14ac:dyDescent="0.25"/>
    <row r="128" ht="13.2" x14ac:dyDescent="0.25"/>
    <row r="129" ht="13.2" x14ac:dyDescent="0.25"/>
    <row r="130" ht="13.2" x14ac:dyDescent="0.25"/>
    <row r="131" ht="13.2" x14ac:dyDescent="0.25"/>
    <row r="132" ht="13.2" x14ac:dyDescent="0.25"/>
    <row r="133" ht="13.2" x14ac:dyDescent="0.25"/>
    <row r="134" ht="13.2" x14ac:dyDescent="0.25"/>
    <row r="135" ht="13.2" x14ac:dyDescent="0.25"/>
    <row r="136" ht="13.2" x14ac:dyDescent="0.25"/>
    <row r="137" ht="13.2" x14ac:dyDescent="0.25"/>
    <row r="138" ht="13.2" x14ac:dyDescent="0.25"/>
    <row r="139" ht="13.2" x14ac:dyDescent="0.25"/>
    <row r="140" ht="13.2" x14ac:dyDescent="0.25"/>
    <row r="141" ht="13.2" x14ac:dyDescent="0.25"/>
    <row r="142" ht="13.2" x14ac:dyDescent="0.25"/>
    <row r="143" ht="13.2" x14ac:dyDescent="0.25"/>
    <row r="144" ht="13.2" x14ac:dyDescent="0.25"/>
    <row r="145" ht="13.2" x14ac:dyDescent="0.25"/>
    <row r="146" ht="13.2" x14ac:dyDescent="0.25"/>
    <row r="147" ht="13.2" x14ac:dyDescent="0.25"/>
    <row r="148" ht="13.2" x14ac:dyDescent="0.25"/>
    <row r="149" ht="13.2" x14ac:dyDescent="0.25"/>
    <row r="150" ht="13.2" x14ac:dyDescent="0.25"/>
    <row r="151" ht="13.2" x14ac:dyDescent="0.25"/>
    <row r="152" ht="13.2" x14ac:dyDescent="0.25"/>
    <row r="153" ht="13.2" x14ac:dyDescent="0.25"/>
    <row r="154" ht="13.2" x14ac:dyDescent="0.25"/>
    <row r="155" ht="13.2" x14ac:dyDescent="0.25"/>
    <row r="156" ht="13.2" x14ac:dyDescent="0.25"/>
    <row r="157" ht="13.2" x14ac:dyDescent="0.25"/>
    <row r="158" ht="13.2" x14ac:dyDescent="0.25"/>
    <row r="159" ht="13.2" x14ac:dyDescent="0.25"/>
    <row r="160" ht="13.2" x14ac:dyDescent="0.25"/>
    <row r="161" ht="13.2" x14ac:dyDescent="0.25"/>
    <row r="162" ht="13.2" x14ac:dyDescent="0.25"/>
    <row r="163" ht="13.2" x14ac:dyDescent="0.25"/>
    <row r="164" ht="13.2" x14ac:dyDescent="0.25"/>
    <row r="165" ht="13.2" x14ac:dyDescent="0.25"/>
    <row r="166" ht="13.2" x14ac:dyDescent="0.25"/>
    <row r="167" ht="13.2" x14ac:dyDescent="0.25"/>
    <row r="168" ht="13.2" x14ac:dyDescent="0.25"/>
    <row r="169" ht="13.2" x14ac:dyDescent="0.25"/>
    <row r="170" ht="13.2" x14ac:dyDescent="0.25"/>
    <row r="171" ht="13.2" x14ac:dyDescent="0.25"/>
    <row r="172" ht="13.2" x14ac:dyDescent="0.25"/>
    <row r="173" ht="13.2" x14ac:dyDescent="0.25"/>
    <row r="174" ht="13.2" x14ac:dyDescent="0.25"/>
    <row r="175" ht="13.2" x14ac:dyDescent="0.25"/>
    <row r="176" ht="13.2" x14ac:dyDescent="0.25"/>
    <row r="177" ht="13.2" x14ac:dyDescent="0.25"/>
    <row r="178" ht="13.2" x14ac:dyDescent="0.25"/>
    <row r="179" ht="13.2" x14ac:dyDescent="0.25"/>
    <row r="180" ht="13.2" x14ac:dyDescent="0.25"/>
    <row r="181" ht="13.2" x14ac:dyDescent="0.25"/>
    <row r="182" ht="13.2" x14ac:dyDescent="0.25"/>
    <row r="183" ht="13.2" x14ac:dyDescent="0.25"/>
    <row r="184" ht="13.2" x14ac:dyDescent="0.25"/>
    <row r="185" ht="13.2" x14ac:dyDescent="0.25"/>
    <row r="186" ht="13.2" x14ac:dyDescent="0.25"/>
    <row r="187" ht="13.2" x14ac:dyDescent="0.25"/>
    <row r="188" ht="13.2" x14ac:dyDescent="0.25"/>
    <row r="189" ht="13.2" x14ac:dyDescent="0.25"/>
    <row r="190" ht="13.2" x14ac:dyDescent="0.25"/>
    <row r="191" ht="13.2" x14ac:dyDescent="0.25"/>
    <row r="192" ht="13.2" x14ac:dyDescent="0.25"/>
    <row r="193" ht="13.2" x14ac:dyDescent="0.25"/>
    <row r="194" ht="13.2" x14ac:dyDescent="0.25"/>
    <row r="195" ht="13.2" x14ac:dyDescent="0.25"/>
    <row r="196" ht="13.2" x14ac:dyDescent="0.25"/>
    <row r="197" ht="13.2" x14ac:dyDescent="0.25"/>
    <row r="198" ht="13.2" x14ac:dyDescent="0.25"/>
    <row r="199" ht="13.2" x14ac:dyDescent="0.25"/>
    <row r="200" ht="13.2" x14ac:dyDescent="0.25"/>
    <row r="201" ht="13.2" x14ac:dyDescent="0.25"/>
    <row r="202" ht="13.2" x14ac:dyDescent="0.25"/>
    <row r="203" ht="13.2" x14ac:dyDescent="0.25"/>
    <row r="204" ht="13.2" x14ac:dyDescent="0.25"/>
    <row r="205" ht="13.2" x14ac:dyDescent="0.25"/>
    <row r="206" ht="13.2" x14ac:dyDescent="0.25"/>
    <row r="207" ht="13.2" x14ac:dyDescent="0.25"/>
    <row r="208" ht="13.2" x14ac:dyDescent="0.25"/>
    <row r="209" ht="13.2" x14ac:dyDescent="0.25"/>
    <row r="210" ht="13.2" x14ac:dyDescent="0.25"/>
    <row r="211" ht="13.2" x14ac:dyDescent="0.25"/>
    <row r="212" ht="13.2" x14ac:dyDescent="0.25"/>
    <row r="213" ht="13.2" x14ac:dyDescent="0.25"/>
    <row r="214" ht="13.2" x14ac:dyDescent="0.25"/>
    <row r="215" ht="13.2" x14ac:dyDescent="0.25"/>
    <row r="216" ht="13.2" x14ac:dyDescent="0.25"/>
    <row r="217" ht="13.2" x14ac:dyDescent="0.25"/>
    <row r="218" ht="13.2"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sheetData>
  <sheetProtection formatCells="0" formatRows="0" insertColumns="0" insertRows="0" deleteRows="0"/>
  <mergeCells count="15">
    <mergeCell ref="B7:E7"/>
    <mergeCell ref="B5:E5"/>
    <mergeCell ref="D80:E80"/>
    <mergeCell ref="A1:E1"/>
    <mergeCell ref="A17:E17"/>
    <mergeCell ref="A75:E75"/>
    <mergeCell ref="B2:E2"/>
    <mergeCell ref="B3:E3"/>
    <mergeCell ref="B4:E4"/>
    <mergeCell ref="A8:E8"/>
    <mergeCell ref="A9:E9"/>
    <mergeCell ref="B6:E6"/>
    <mergeCell ref="D15:E15"/>
    <mergeCell ref="D73:E73"/>
    <mergeCell ref="A10:E10"/>
  </mergeCells>
  <dataValidations count="2">
    <dataValidation allowBlank="1" showInputMessage="1" showErrorMessage="1" prompt="Insert additional rows as needed:_x000a_- 'right click' on a row number (left of screen)_x000a_- select 'Insert' (this will insert a row above it)" sqref="A76 A18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4 A78:A7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B12:B14 B77:B79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C13" sqref="C13:C14"/>
    </sheetView>
  </sheetViews>
  <sheetFormatPr defaultColWidth="0" defaultRowHeight="13.2" zeroHeight="1" x14ac:dyDescent="0.25"/>
  <cols>
    <col min="1" max="1" width="35.77734375" customWidth="1"/>
    <col min="2" max="2" width="14.21875" customWidth="1"/>
    <col min="3" max="3" width="71.44140625" customWidth="1"/>
    <col min="4" max="4" width="50" customWidth="1"/>
    <col min="5" max="5" width="21.44140625" customWidth="1"/>
    <col min="6" max="6" width="36.77734375" customWidth="1"/>
    <col min="7" max="10" width="9.21875" hidden="1" customWidth="1"/>
    <col min="11" max="13" width="0" hidden="1" customWidth="1"/>
    <col min="14" max="16384" width="9.21875" hidden="1"/>
  </cols>
  <sheetData>
    <row r="1" spans="1:6" ht="26.25" customHeight="1" x14ac:dyDescent="0.25">
      <c r="A1" s="147" t="s">
        <v>113</v>
      </c>
      <c r="B1" s="147"/>
      <c r="C1" s="147"/>
      <c r="D1" s="147"/>
      <c r="E1" s="147"/>
    </row>
    <row r="2" spans="1:6" ht="21" customHeight="1" x14ac:dyDescent="0.25">
      <c r="A2" s="2" t="s">
        <v>114</v>
      </c>
      <c r="B2" s="145" t="str">
        <f>'Summary and sign-off'!B2:F2</f>
        <v>National Emergency Management Agency</v>
      </c>
      <c r="C2" s="145"/>
      <c r="D2" s="145"/>
      <c r="E2" s="145"/>
    </row>
    <row r="3" spans="1:6" ht="31.2" x14ac:dyDescent="0.25">
      <c r="A3" s="2" t="s">
        <v>208</v>
      </c>
      <c r="B3" s="145" t="str">
        <f>'Summary and sign-off'!B3:F3</f>
        <v xml:space="preserve">Dave Gawn </v>
      </c>
      <c r="C3" s="145"/>
      <c r="D3" s="145"/>
      <c r="E3" s="145"/>
    </row>
    <row r="4" spans="1:6" ht="21" customHeight="1" x14ac:dyDescent="0.25">
      <c r="A4" s="2" t="s">
        <v>116</v>
      </c>
      <c r="B4" s="145">
        <f>'Summary and sign-off'!B4:F4</f>
        <v>45474</v>
      </c>
      <c r="C4" s="145"/>
      <c r="D4" s="145"/>
      <c r="E4" s="145"/>
    </row>
    <row r="5" spans="1:6" ht="21" customHeight="1" x14ac:dyDescent="0.25">
      <c r="A5" s="2" t="s">
        <v>117</v>
      </c>
      <c r="B5" s="145">
        <f>'Summary and sign-off'!B5:F5</f>
        <v>45838</v>
      </c>
      <c r="C5" s="145"/>
      <c r="D5" s="145"/>
      <c r="E5" s="145"/>
    </row>
    <row r="6" spans="1:6" ht="21" customHeight="1" x14ac:dyDescent="0.25">
      <c r="A6" s="2" t="s">
        <v>118</v>
      </c>
      <c r="B6" s="139" t="s">
        <v>84</v>
      </c>
      <c r="C6" s="139"/>
      <c r="D6" s="139"/>
      <c r="E6" s="139"/>
      <c r="F6" s="22"/>
    </row>
    <row r="7" spans="1:6" ht="21" customHeight="1" x14ac:dyDescent="0.25">
      <c r="A7" s="2" t="s">
        <v>58</v>
      </c>
      <c r="B7" s="139" t="s">
        <v>86</v>
      </c>
      <c r="C7" s="139"/>
      <c r="D7" s="139"/>
      <c r="E7" s="139"/>
      <c r="F7" s="22"/>
    </row>
    <row r="8" spans="1:6" ht="35.25" customHeight="1" x14ac:dyDescent="0.25">
      <c r="A8" s="150" t="s">
        <v>209</v>
      </c>
      <c r="B8" s="150"/>
      <c r="C8" s="156"/>
      <c r="D8" s="156"/>
      <c r="E8" s="156"/>
    </row>
    <row r="9" spans="1:6" ht="35.25" customHeight="1" x14ac:dyDescent="0.25">
      <c r="A9" s="154" t="s">
        <v>210</v>
      </c>
      <c r="B9" s="155"/>
      <c r="C9" s="155"/>
      <c r="D9" s="155"/>
      <c r="E9" s="155"/>
    </row>
    <row r="10" spans="1:6" ht="27" customHeight="1" x14ac:dyDescent="0.25">
      <c r="A10" s="23" t="s">
        <v>122</v>
      </c>
      <c r="B10" s="23" t="s">
        <v>65</v>
      </c>
      <c r="C10" s="23" t="s">
        <v>211</v>
      </c>
      <c r="D10" s="23" t="s">
        <v>212</v>
      </c>
      <c r="E10" s="23" t="s">
        <v>126</v>
      </c>
      <c r="F10" s="19"/>
    </row>
    <row r="11" spans="1:6" s="1" customFormat="1" hidden="1" x14ac:dyDescent="0.25">
      <c r="A11" s="94"/>
      <c r="B11" s="93"/>
      <c r="C11" s="95"/>
      <c r="D11" s="95"/>
      <c r="E11" s="96"/>
    </row>
    <row r="12" spans="1:6" s="1" customFormat="1" x14ac:dyDescent="0.25">
      <c r="A12" s="105" t="s">
        <v>213</v>
      </c>
      <c r="B12" s="106">
        <v>186.95</v>
      </c>
      <c r="C12" s="109" t="s">
        <v>214</v>
      </c>
      <c r="D12" s="109" t="s">
        <v>215</v>
      </c>
      <c r="E12" s="110" t="s">
        <v>133</v>
      </c>
      <c r="F12" s="135"/>
    </row>
    <row r="13" spans="1:6" s="1" customFormat="1" hidden="1" x14ac:dyDescent="0.25">
      <c r="A13" s="94"/>
      <c r="B13" s="93"/>
      <c r="C13" s="95"/>
      <c r="D13" s="95"/>
      <c r="E13" s="96"/>
    </row>
    <row r="14" spans="1:6" ht="34.5" customHeight="1" x14ac:dyDescent="0.25">
      <c r="A14" s="51" t="s">
        <v>216</v>
      </c>
      <c r="B14" s="60">
        <f>SUM(B11:B13)</f>
        <v>186.95</v>
      </c>
      <c r="C14" s="68" t="str">
        <f>IF(SUBTOTAL(3,B11:B13)=SUBTOTAL(103,B11:B13),'Summary and sign-off'!$A$48,'Summary and sign-off'!$A$49)</f>
        <v>Check - there are no hidden rows with data</v>
      </c>
      <c r="D14" s="146" t="str">
        <f>IF('Summary and sign-off'!F59='Summary and sign-off'!F54,'Summary and sign-off'!A51,'Summary and sign-off'!A50)</f>
        <v>Check - each entry provides sufficient information</v>
      </c>
      <c r="E14" s="146"/>
    </row>
    <row r="15" spans="1:6" ht="14.1" customHeight="1" x14ac:dyDescent="0.25">
      <c r="B15" s="16"/>
      <c r="C15" s="16"/>
      <c r="D15" s="16"/>
      <c r="E15" s="16"/>
    </row>
    <row r="16" spans="1:6" x14ac:dyDescent="0.25">
      <c r="A16" s="17" t="s">
        <v>217</v>
      </c>
      <c r="B16" s="16"/>
      <c r="C16" s="16"/>
      <c r="D16" s="16"/>
      <c r="E16" s="16"/>
    </row>
    <row r="17" spans="1:6" ht="12.6" customHeight="1" x14ac:dyDescent="0.25">
      <c r="A17" s="19" t="s">
        <v>202</v>
      </c>
      <c r="B17" s="16"/>
      <c r="C17" s="16"/>
      <c r="D17" s="16"/>
      <c r="E17" s="16"/>
    </row>
    <row r="18" spans="1:6" x14ac:dyDescent="0.25">
      <c r="A18" s="19" t="s">
        <v>82</v>
      </c>
      <c r="B18" s="18"/>
      <c r="C18" s="16"/>
      <c r="D18" s="16"/>
      <c r="E18" s="16"/>
      <c r="F18" s="16"/>
    </row>
    <row r="19" spans="1:6" x14ac:dyDescent="0.25">
      <c r="A19" s="19" t="s">
        <v>218</v>
      </c>
      <c r="C19" s="16"/>
      <c r="D19" s="16"/>
      <c r="E19" s="16"/>
      <c r="F19" s="16"/>
    </row>
    <row r="20" spans="1:6" ht="12.75" customHeight="1" x14ac:dyDescent="0.25">
      <c r="A20" s="19" t="s">
        <v>219</v>
      </c>
      <c r="B20" s="24"/>
      <c r="C20" s="21"/>
      <c r="D20" s="21"/>
      <c r="E20" s="21"/>
      <c r="F20" s="21"/>
    </row>
    <row r="21" spans="1:6" x14ac:dyDescent="0.25">
      <c r="B21" s="25"/>
      <c r="C21" s="16"/>
      <c r="D21" s="16"/>
      <c r="E21" s="16"/>
    </row>
    <row r="22" spans="1:6" hidden="1" x14ac:dyDescent="0.25">
      <c r="A22" s="16"/>
      <c r="B22" s="16"/>
      <c r="C22" s="16"/>
      <c r="D22" s="16"/>
    </row>
    <row r="23" spans="1:6" ht="12.75" hidden="1" customHeight="1" x14ac:dyDescent="0.25"/>
    <row r="24" spans="1:6" hidden="1" x14ac:dyDescent="0.25">
      <c r="A24" s="16"/>
      <c r="B24" s="16"/>
      <c r="C24" s="16"/>
      <c r="D24" s="16"/>
      <c r="E24" s="16"/>
    </row>
    <row r="25" spans="1:6" hidden="1" x14ac:dyDescent="0.25">
      <c r="A25" s="16"/>
      <c r="B25" s="16"/>
      <c r="C25" s="16"/>
      <c r="D25" s="16"/>
      <c r="E25" s="16"/>
    </row>
    <row r="26" spans="1:6" hidden="1" x14ac:dyDescent="0.25">
      <c r="A26" s="16"/>
      <c r="B26" s="16"/>
      <c r="C26" s="16"/>
      <c r="D26" s="16"/>
      <c r="E26" s="16"/>
    </row>
    <row r="27" spans="1:6" hidden="1" x14ac:dyDescent="0.25">
      <c r="A27" s="16"/>
      <c r="B27" s="16"/>
      <c r="C27" s="16"/>
      <c r="D27" s="16"/>
      <c r="E27" s="16"/>
    </row>
    <row r="28" spans="1:6" hidden="1" x14ac:dyDescent="0.25">
      <c r="A28" s="16"/>
      <c r="B28" s="16"/>
      <c r="C28" s="16"/>
      <c r="D28" s="16"/>
      <c r="E28" s="16"/>
    </row>
    <row r="29" spans="1:6" x14ac:dyDescent="0.25"/>
    <row r="30" spans="1:6" x14ac:dyDescent="0.25"/>
    <row r="31" spans="1:6" x14ac:dyDescent="0.25"/>
    <row r="32" spans="1:6" x14ac:dyDescent="0.25"/>
    <row r="33" x14ac:dyDescent="0.25"/>
    <row r="34" x14ac:dyDescent="0.25"/>
    <row r="35" x14ac:dyDescent="0.25"/>
    <row r="36" x14ac:dyDescent="0.25"/>
    <row r="37" x14ac:dyDescent="0.25"/>
    <row r="38" x14ac:dyDescent="0.25"/>
    <row r="39" x14ac:dyDescent="0.25"/>
  </sheetData>
  <sheetProtection sheet="1" formatCells="0" insertRows="0" deleteRows="0"/>
  <mergeCells count="10">
    <mergeCell ref="D14:E14"/>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3" zoomScaleNormal="100" workbookViewId="0">
      <selection activeCell="C12" sqref="C12:C23"/>
    </sheetView>
  </sheetViews>
  <sheetFormatPr defaultColWidth="0" defaultRowHeight="13.2" zeroHeight="1" x14ac:dyDescent="0.25"/>
  <cols>
    <col min="1" max="1" width="35.77734375" customWidth="1"/>
    <col min="2" max="2" width="14.21875" customWidth="1"/>
    <col min="3" max="3" width="71.44140625" customWidth="1"/>
    <col min="4" max="4" width="50" customWidth="1"/>
    <col min="5" max="5" width="21.44140625" customWidth="1"/>
    <col min="6" max="6" width="39.21875" customWidth="1"/>
    <col min="7" max="10" width="9.21875" hidden="1" customWidth="1"/>
    <col min="11" max="13" width="0" hidden="1" customWidth="1"/>
  </cols>
  <sheetData>
    <row r="1" spans="1:6" ht="26.25" customHeight="1" x14ac:dyDescent="0.25">
      <c r="A1" s="147" t="s">
        <v>113</v>
      </c>
      <c r="B1" s="147"/>
      <c r="C1" s="147"/>
      <c r="D1" s="147"/>
      <c r="E1" s="147"/>
    </row>
    <row r="2" spans="1:6" ht="21" customHeight="1" x14ac:dyDescent="0.25">
      <c r="A2" s="2" t="s">
        <v>114</v>
      </c>
      <c r="B2" s="145" t="str">
        <f>'Summary and sign-off'!B2:F2</f>
        <v>National Emergency Management Agency</v>
      </c>
      <c r="C2" s="145"/>
      <c r="D2" s="145"/>
      <c r="E2" s="145"/>
    </row>
    <row r="3" spans="1:6" ht="31.2" x14ac:dyDescent="0.25">
      <c r="A3" s="2" t="s">
        <v>115</v>
      </c>
      <c r="B3" s="145" t="str">
        <f>'Summary and sign-off'!B3:F3</f>
        <v xml:space="preserve">Dave Gawn </v>
      </c>
      <c r="C3" s="145"/>
      <c r="D3" s="145"/>
      <c r="E3" s="145"/>
    </row>
    <row r="4" spans="1:6" ht="21" customHeight="1" x14ac:dyDescent="0.25">
      <c r="A4" s="2" t="s">
        <v>116</v>
      </c>
      <c r="B4" s="145">
        <f>'Summary and sign-off'!B4:F4</f>
        <v>45474</v>
      </c>
      <c r="C4" s="145"/>
      <c r="D4" s="145"/>
      <c r="E4" s="145"/>
    </row>
    <row r="5" spans="1:6" ht="21" customHeight="1" x14ac:dyDescent="0.25">
      <c r="A5" s="2" t="s">
        <v>117</v>
      </c>
      <c r="B5" s="145">
        <f>'Summary and sign-off'!B5:F5</f>
        <v>45838</v>
      </c>
      <c r="C5" s="145"/>
      <c r="D5" s="145"/>
      <c r="E5" s="145"/>
    </row>
    <row r="6" spans="1:6" ht="21" customHeight="1" x14ac:dyDescent="0.25">
      <c r="A6" s="2" t="s">
        <v>118</v>
      </c>
      <c r="B6" s="139" t="s">
        <v>84</v>
      </c>
      <c r="C6" s="139"/>
      <c r="D6" s="139"/>
      <c r="E6" s="139"/>
    </row>
    <row r="7" spans="1:6" ht="21" customHeight="1" x14ac:dyDescent="0.25">
      <c r="A7" s="2" t="s">
        <v>58</v>
      </c>
      <c r="B7" s="139" t="s">
        <v>86</v>
      </c>
      <c r="C7" s="139"/>
      <c r="D7" s="139"/>
      <c r="E7" s="139"/>
    </row>
    <row r="8" spans="1:6" ht="35.25" customHeight="1" x14ac:dyDescent="0.3">
      <c r="A8" s="159" t="s">
        <v>220</v>
      </c>
      <c r="B8" s="159"/>
      <c r="C8" s="156"/>
      <c r="D8" s="156"/>
      <c r="E8" s="156"/>
      <c r="F8" s="26"/>
    </row>
    <row r="9" spans="1:6" ht="35.25" customHeight="1" x14ac:dyDescent="0.3">
      <c r="A9" s="157" t="s">
        <v>221</v>
      </c>
      <c r="B9" s="158"/>
      <c r="C9" s="158"/>
      <c r="D9" s="158"/>
      <c r="E9" s="158"/>
      <c r="F9" s="26"/>
    </row>
    <row r="10" spans="1:6" ht="27" customHeight="1" x14ac:dyDescent="0.25">
      <c r="A10" s="23" t="s">
        <v>222</v>
      </c>
      <c r="B10" s="23" t="s">
        <v>65</v>
      </c>
      <c r="C10" s="23" t="s">
        <v>223</v>
      </c>
      <c r="D10" s="23" t="s">
        <v>224</v>
      </c>
      <c r="E10" s="23" t="s">
        <v>126</v>
      </c>
      <c r="F10" s="19"/>
    </row>
    <row r="11" spans="1:6" s="1" customFormat="1" x14ac:dyDescent="0.25">
      <c r="A11" s="105">
        <v>45578</v>
      </c>
      <c r="B11" s="106">
        <v>71</v>
      </c>
      <c r="C11" s="109" t="s">
        <v>225</v>
      </c>
      <c r="D11" s="109" t="s">
        <v>226</v>
      </c>
      <c r="E11" s="110" t="s">
        <v>130</v>
      </c>
    </row>
    <row r="12" spans="1:6" s="1" customFormat="1" ht="11.25" hidden="1" customHeight="1" x14ac:dyDescent="0.25">
      <c r="A12" s="94"/>
      <c r="B12" s="93"/>
      <c r="C12" s="95"/>
      <c r="D12" s="95"/>
      <c r="E12" s="96"/>
    </row>
    <row r="13" spans="1:6" ht="34.5" customHeight="1" x14ac:dyDescent="0.25">
      <c r="A13" s="51" t="s">
        <v>227</v>
      </c>
      <c r="B13" s="60">
        <f>SUM(B11:B12)</f>
        <v>71</v>
      </c>
      <c r="C13" s="68" t="str">
        <f>IF(SUBTOTAL(3,B11:B12)=SUBTOTAL(103,B11:B12),'Summary and sign-off'!$A$48,'Summary and sign-off'!$A$49)</f>
        <v>Check - there are no hidden rows with data</v>
      </c>
      <c r="D13" s="146" t="str">
        <f>IF('Summary and sign-off'!F58='Summary and sign-off'!F54,'Summary and sign-off'!A51,'Summary and sign-off'!A50)</f>
        <v>Check - each entry provides sufficient information</v>
      </c>
      <c r="E13" s="146"/>
      <c r="F13" s="1"/>
    </row>
    <row r="14" spans="1:6" x14ac:dyDescent="0.25">
      <c r="A14" s="17"/>
      <c r="B14" s="16"/>
      <c r="C14" s="16"/>
      <c r="D14" s="16"/>
      <c r="E14" s="16"/>
    </row>
    <row r="15" spans="1:6" x14ac:dyDescent="0.25">
      <c r="A15" s="17" t="s">
        <v>76</v>
      </c>
      <c r="B15" s="18"/>
      <c r="C15" s="16"/>
      <c r="D15" s="16"/>
      <c r="E15" s="16"/>
    </row>
    <row r="16" spans="1:6" ht="12.75" customHeight="1" x14ac:dyDescent="0.25">
      <c r="A16" s="19" t="s">
        <v>228</v>
      </c>
      <c r="B16" s="19"/>
      <c r="C16" s="19"/>
      <c r="D16" s="19"/>
      <c r="E16" s="19"/>
    </row>
    <row r="17" spans="1:6" x14ac:dyDescent="0.25">
      <c r="A17" s="19" t="s">
        <v>229</v>
      </c>
      <c r="B17" s="19"/>
      <c r="C17" s="27"/>
      <c r="D17" s="27"/>
      <c r="E17" s="27"/>
    </row>
    <row r="18" spans="1:6" x14ac:dyDescent="0.25">
      <c r="A18" s="19" t="s">
        <v>82</v>
      </c>
      <c r="B18" s="18"/>
      <c r="C18" s="16"/>
      <c r="D18" s="16"/>
      <c r="E18" s="16"/>
      <c r="F18" s="16"/>
    </row>
    <row r="19" spans="1:6" x14ac:dyDescent="0.25">
      <c r="A19" s="19" t="s">
        <v>218</v>
      </c>
      <c r="B19" s="19"/>
      <c r="C19" s="27"/>
      <c r="D19" s="27"/>
      <c r="E19" s="27"/>
    </row>
    <row r="20" spans="1:6" ht="12.75" customHeight="1" x14ac:dyDescent="0.25">
      <c r="A20" s="19" t="s">
        <v>219</v>
      </c>
      <c r="B20" s="19"/>
      <c r="C20" s="21"/>
      <c r="D20" s="21"/>
      <c r="E20" s="21"/>
    </row>
    <row r="21" spans="1:6" x14ac:dyDescent="0.25">
      <c r="A21" s="16"/>
      <c r="B21" s="16"/>
      <c r="C21" s="16"/>
      <c r="D21" s="16"/>
      <c r="E21" s="16"/>
    </row>
    <row r="22" spans="1:6" x14ac:dyDescent="0.25"/>
    <row r="23" spans="1:6" x14ac:dyDescent="0.25"/>
    <row r="24" spans="1:6" x14ac:dyDescent="0.25"/>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sheetData>
  <sheetProtection sheet="1" formatCells="0" insertRows="0" deleteRows="0"/>
  <mergeCells count="10">
    <mergeCell ref="D13:E13"/>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2"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115" zoomScaleNormal="115" workbookViewId="0">
      <selection activeCell="D12" sqref="D12"/>
    </sheetView>
  </sheetViews>
  <sheetFormatPr defaultColWidth="0" defaultRowHeight="13.2" zeroHeight="1" x14ac:dyDescent="0.25"/>
  <cols>
    <col min="1" max="1" width="35.77734375" customWidth="1"/>
    <col min="2" max="2" width="46.77734375" customWidth="1"/>
    <col min="3" max="3" width="22.21875" customWidth="1"/>
    <col min="4" max="4" width="25.44140625" customWidth="1"/>
    <col min="5" max="6" width="35.77734375" customWidth="1"/>
    <col min="7" max="7" width="38" customWidth="1"/>
    <col min="8" max="10" width="9.21875" hidden="1" customWidth="1"/>
    <col min="11" max="15" width="0" hidden="1" customWidth="1"/>
  </cols>
  <sheetData>
    <row r="1" spans="1:7" ht="26.25" customHeight="1" x14ac:dyDescent="0.25">
      <c r="A1" s="147" t="s">
        <v>230</v>
      </c>
      <c r="B1" s="147"/>
      <c r="C1" s="147"/>
      <c r="D1" s="147"/>
      <c r="E1" s="147"/>
      <c r="F1" s="147"/>
    </row>
    <row r="2" spans="1:7" ht="21" customHeight="1" x14ac:dyDescent="0.25">
      <c r="A2" s="2" t="s">
        <v>114</v>
      </c>
      <c r="B2" s="145" t="str">
        <f>'Summary and sign-off'!B2:F2</f>
        <v>National Emergency Management Agency</v>
      </c>
      <c r="C2" s="145"/>
      <c r="D2" s="145"/>
      <c r="E2" s="145"/>
      <c r="F2" s="145"/>
    </row>
    <row r="3" spans="1:7" ht="31.2" x14ac:dyDescent="0.25">
      <c r="A3" s="2" t="s">
        <v>115</v>
      </c>
      <c r="B3" s="145" t="str">
        <f>'Summary and sign-off'!B3:F3</f>
        <v xml:space="preserve">Dave Gawn </v>
      </c>
      <c r="C3" s="145"/>
      <c r="D3" s="145"/>
      <c r="E3" s="145"/>
      <c r="F3" s="145"/>
    </row>
    <row r="4" spans="1:7" ht="21" customHeight="1" x14ac:dyDescent="0.25">
      <c r="A4" s="2" t="s">
        <v>116</v>
      </c>
      <c r="B4" s="145">
        <f>'Summary and sign-off'!B4:F4</f>
        <v>45474</v>
      </c>
      <c r="C4" s="145"/>
      <c r="D4" s="145"/>
      <c r="E4" s="145"/>
      <c r="F4" s="145"/>
    </row>
    <row r="5" spans="1:7" ht="21" customHeight="1" x14ac:dyDescent="0.25">
      <c r="A5" s="2" t="s">
        <v>117</v>
      </c>
      <c r="B5" s="145">
        <f>'Summary and sign-off'!B5:F5</f>
        <v>45838</v>
      </c>
      <c r="C5" s="145"/>
      <c r="D5" s="145"/>
      <c r="E5" s="145"/>
      <c r="F5" s="145"/>
    </row>
    <row r="6" spans="1:7" ht="21" customHeight="1" x14ac:dyDescent="0.25">
      <c r="A6" s="2" t="s">
        <v>231</v>
      </c>
      <c r="B6" s="139" t="s">
        <v>84</v>
      </c>
      <c r="C6" s="139"/>
      <c r="D6" s="139"/>
      <c r="E6" s="139"/>
      <c r="F6" s="139"/>
    </row>
    <row r="7" spans="1:7" ht="21" customHeight="1" x14ac:dyDescent="0.25">
      <c r="A7" s="2" t="s">
        <v>58</v>
      </c>
      <c r="B7" s="139" t="s">
        <v>86</v>
      </c>
      <c r="C7" s="139"/>
      <c r="D7" s="139"/>
      <c r="E7" s="139"/>
      <c r="F7" s="139"/>
    </row>
    <row r="8" spans="1:7" ht="36" customHeight="1" x14ac:dyDescent="0.25">
      <c r="A8" s="150" t="s">
        <v>232</v>
      </c>
      <c r="B8" s="150"/>
      <c r="C8" s="150"/>
      <c r="D8" s="150"/>
      <c r="E8" s="150"/>
      <c r="F8" s="150"/>
    </row>
    <row r="9" spans="1:7" ht="36" customHeight="1" x14ac:dyDescent="0.25">
      <c r="A9" s="154" t="s">
        <v>233</v>
      </c>
      <c r="B9" s="155"/>
      <c r="C9" s="155"/>
      <c r="D9" s="155"/>
      <c r="E9" s="155"/>
      <c r="F9" s="155"/>
    </row>
    <row r="10" spans="1:7" ht="39" customHeight="1" x14ac:dyDescent="0.25">
      <c r="A10" s="23" t="s">
        <v>122</v>
      </c>
      <c r="B10" s="100" t="s">
        <v>234</v>
      </c>
      <c r="C10" s="100" t="s">
        <v>235</v>
      </c>
      <c r="D10" s="100" t="s">
        <v>236</v>
      </c>
      <c r="E10" s="100" t="s">
        <v>237</v>
      </c>
      <c r="F10" s="100" t="s">
        <v>238</v>
      </c>
    </row>
    <row r="11" spans="1:7" s="120" customFormat="1" ht="39.6" x14ac:dyDescent="0.25">
      <c r="A11" s="128">
        <v>45547</v>
      </c>
      <c r="B11" s="129" t="s">
        <v>239</v>
      </c>
      <c r="C11" s="130" t="s">
        <v>100</v>
      </c>
      <c r="D11" s="121" t="s">
        <v>240</v>
      </c>
      <c r="E11" s="131">
        <v>60</v>
      </c>
      <c r="F11" s="132" t="s">
        <v>241</v>
      </c>
    </row>
    <row r="12" spans="1:7" s="120" customFormat="1" x14ac:dyDescent="0.25">
      <c r="A12" s="133">
        <v>45580</v>
      </c>
      <c r="B12" s="134" t="s">
        <v>242</v>
      </c>
      <c r="C12" s="130" t="s">
        <v>100</v>
      </c>
      <c r="D12" s="121" t="s">
        <v>243</v>
      </c>
      <c r="E12" s="131">
        <v>210</v>
      </c>
      <c r="F12" s="132" t="s">
        <v>244</v>
      </c>
    </row>
    <row r="13" spans="1:7" s="120" customFormat="1" x14ac:dyDescent="0.25">
      <c r="A13" s="128">
        <v>45580</v>
      </c>
      <c r="B13" s="129" t="s">
        <v>245</v>
      </c>
      <c r="C13" s="130" t="s">
        <v>100</v>
      </c>
      <c r="D13" s="119" t="s">
        <v>246</v>
      </c>
      <c r="E13" s="131">
        <v>100</v>
      </c>
      <c r="F13" s="132" t="s">
        <v>244</v>
      </c>
    </row>
    <row r="14" spans="1:7" s="120" customFormat="1" x14ac:dyDescent="0.25">
      <c r="A14" s="133">
        <v>45797</v>
      </c>
      <c r="B14" s="121" t="s">
        <v>247</v>
      </c>
      <c r="C14" s="130" t="s">
        <v>100</v>
      </c>
      <c r="D14" s="121" t="s">
        <v>248</v>
      </c>
      <c r="E14" s="131">
        <v>45</v>
      </c>
      <c r="F14" s="132" t="s">
        <v>244</v>
      </c>
    </row>
    <row r="15" spans="1:7" s="1" customFormat="1" hidden="1" x14ac:dyDescent="0.25">
      <c r="A15" s="92"/>
      <c r="B15" s="95"/>
      <c r="C15" s="97"/>
      <c r="D15" s="95"/>
      <c r="E15" s="98"/>
      <c r="F15" s="96"/>
    </row>
    <row r="16" spans="1:7" ht="34.5" customHeight="1" x14ac:dyDescent="0.25">
      <c r="A16" s="101" t="s">
        <v>249</v>
      </c>
      <c r="B16" s="102" t="s">
        <v>250</v>
      </c>
      <c r="C16" s="103">
        <f>C17+C18</f>
        <v>4</v>
      </c>
      <c r="D16" s="104" t="str">
        <f>IF(SUBTOTAL(3,C11:C15)=SUBTOTAL(103,C11:C15),'Summary and sign-off'!$A$48,'Summary and sign-off'!$A$49)</f>
        <v>Check - there are no hidden rows with data</v>
      </c>
      <c r="E16" s="146" t="str">
        <f>IF('Summary and sign-off'!F60='Summary and sign-off'!F54,'Summary and sign-off'!A52,'Summary and sign-off'!A50)</f>
        <v>Check - each entry provides sufficient information</v>
      </c>
      <c r="F16" s="146"/>
      <c r="G16" s="1"/>
    </row>
    <row r="17" spans="1:6" ht="25.5" customHeight="1" x14ac:dyDescent="0.3">
      <c r="A17" s="52"/>
      <c r="B17" s="53" t="s">
        <v>100</v>
      </c>
      <c r="C17" s="54">
        <f>COUNTIF(C11:C15,'Summary and sign-off'!A45)</f>
        <v>4</v>
      </c>
      <c r="D17" s="13"/>
      <c r="E17" s="14"/>
      <c r="F17" s="15"/>
    </row>
    <row r="18" spans="1:6" ht="25.5" customHeight="1" x14ac:dyDescent="0.3">
      <c r="A18" s="52"/>
      <c r="B18" s="53" t="s">
        <v>101</v>
      </c>
      <c r="C18" s="54">
        <f>COUNTIF(C11:C15,'Summary and sign-off'!A46)</f>
        <v>0</v>
      </c>
      <c r="D18" s="13"/>
      <c r="E18" s="14"/>
      <c r="F18" s="15"/>
    </row>
    <row r="19" spans="1:6" x14ac:dyDescent="0.25">
      <c r="A19" s="16"/>
      <c r="B19" s="17"/>
      <c r="C19" s="16"/>
      <c r="D19" s="18"/>
      <c r="E19" s="18"/>
      <c r="F19" s="16"/>
    </row>
    <row r="20" spans="1:6" x14ac:dyDescent="0.25">
      <c r="A20" s="17" t="s">
        <v>217</v>
      </c>
      <c r="B20" s="17"/>
      <c r="C20" s="17"/>
      <c r="D20" s="17"/>
      <c r="E20" s="17"/>
      <c r="F20" s="17"/>
    </row>
    <row r="21" spans="1:6" ht="12.6" customHeight="1" x14ac:dyDescent="0.25">
      <c r="A21" s="19" t="s">
        <v>202</v>
      </c>
      <c r="B21" s="16"/>
      <c r="C21" s="16"/>
      <c r="D21" s="16"/>
      <c r="E21" s="16"/>
    </row>
    <row r="22" spans="1:6" x14ac:dyDescent="0.25">
      <c r="A22" s="19" t="s">
        <v>82</v>
      </c>
      <c r="B22" s="18"/>
      <c r="C22" s="16"/>
      <c r="D22" s="16"/>
      <c r="E22" s="16"/>
      <c r="F22" s="16"/>
    </row>
    <row r="23" spans="1:6" x14ac:dyDescent="0.25">
      <c r="A23" s="19" t="s">
        <v>251</v>
      </c>
      <c r="B23" s="20"/>
      <c r="C23" s="20"/>
      <c r="D23" s="20"/>
      <c r="E23" s="20"/>
      <c r="F23" s="20"/>
    </row>
    <row r="24" spans="1:6" ht="12.75" customHeight="1" x14ac:dyDescent="0.25">
      <c r="A24" s="19" t="s">
        <v>252</v>
      </c>
      <c r="B24" s="16"/>
      <c r="C24" s="16"/>
      <c r="D24" s="16"/>
      <c r="E24" s="16"/>
      <c r="F24" s="16"/>
    </row>
    <row r="25" spans="1:6" ht="13.05" customHeight="1" x14ac:dyDescent="0.25">
      <c r="A25" s="19" t="s">
        <v>253</v>
      </c>
      <c r="B25" s="16"/>
      <c r="C25" s="16"/>
      <c r="D25" s="16"/>
      <c r="E25" s="16"/>
      <c r="F25" s="16"/>
    </row>
    <row r="26" spans="1:6" x14ac:dyDescent="0.25">
      <c r="A26" s="19" t="s">
        <v>254</v>
      </c>
      <c r="C26" s="16"/>
      <c r="D26" s="16"/>
      <c r="E26" s="16"/>
      <c r="F26" s="16"/>
    </row>
    <row r="27" spans="1:6" ht="12.75" customHeight="1" x14ac:dyDescent="0.25">
      <c r="A27" s="19" t="s">
        <v>219</v>
      </c>
      <c r="B27" s="19"/>
      <c r="C27" s="21"/>
      <c r="D27" s="21"/>
      <c r="E27" s="21"/>
      <c r="F27" s="21"/>
    </row>
    <row r="28" spans="1:6" ht="12.75" customHeight="1" x14ac:dyDescent="0.25">
      <c r="A28" s="19"/>
      <c r="B28" s="19"/>
      <c r="C28" s="21"/>
      <c r="D28" s="21"/>
      <c r="E28" s="21"/>
      <c r="F28" s="21"/>
    </row>
    <row r="29" spans="1:6" ht="12.75" hidden="1" customHeight="1" x14ac:dyDescent="0.25">
      <c r="A29" s="19"/>
      <c r="B29" s="19"/>
      <c r="C29" s="21"/>
      <c r="D29" s="21"/>
      <c r="E29" s="21"/>
      <c r="F29" s="21"/>
    </row>
    <row r="30" spans="1:6" x14ac:dyDescent="0.25"/>
    <row r="31" spans="1:6" x14ac:dyDescent="0.25"/>
    <row r="32" spans="1:6" hidden="1" x14ac:dyDescent="0.25">
      <c r="A32" s="17"/>
      <c r="B32" s="17"/>
      <c r="C32" s="17"/>
      <c r="D32" s="17"/>
      <c r="E32" s="17"/>
      <c r="F32" s="17"/>
    </row>
    <row r="33" spans="1:6" hidden="1" x14ac:dyDescent="0.25">
      <c r="A33" s="17"/>
      <c r="B33" s="17"/>
      <c r="C33" s="17"/>
      <c r="D33" s="17"/>
      <c r="E33" s="17"/>
      <c r="F33" s="17"/>
    </row>
    <row r="34" spans="1:6" hidden="1" x14ac:dyDescent="0.25">
      <c r="A34" s="17"/>
      <c r="B34" s="17"/>
      <c r="C34" s="17"/>
      <c r="D34" s="17"/>
      <c r="E34" s="17"/>
      <c r="F34" s="17"/>
    </row>
    <row r="35" spans="1:6" hidden="1" x14ac:dyDescent="0.25">
      <c r="A35" s="17"/>
      <c r="B35" s="17"/>
      <c r="C35" s="17"/>
      <c r="D35" s="17"/>
      <c r="E35" s="17"/>
      <c r="F35" s="17"/>
    </row>
    <row r="36" spans="1:6" hidden="1" x14ac:dyDescent="0.25">
      <c r="A36" s="17"/>
      <c r="B36" s="17"/>
      <c r="C36" s="17"/>
      <c r="D36" s="17"/>
      <c r="E36" s="17"/>
      <c r="F36" s="17"/>
    </row>
    <row r="37" spans="1:6" x14ac:dyDescent="0.25"/>
    <row r="38" spans="1:6" x14ac:dyDescent="0.25"/>
    <row r="39" spans="1:6" x14ac:dyDescent="0.25"/>
    <row r="40" spans="1:6" x14ac:dyDescent="0.25"/>
    <row r="41" spans="1:6" x14ac:dyDescent="0.25"/>
    <row r="42" spans="1:6" x14ac:dyDescent="0.25"/>
    <row r="45" spans="1:6" x14ac:dyDescent="0.25"/>
  </sheetData>
  <sheetProtection sheet="1" formatCells="0" insertRows="0" deleteRows="0"/>
  <dataConsolidate/>
  <mergeCells count="10">
    <mergeCell ref="E16:F1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A12 A13 A1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C11:C15</xm:sqref>
        </x14:dataValidation>
        <x14:dataValidation type="list" errorStyle="information" operator="greaterThan" allowBlank="1" showInputMessage="1" prompt="Provide specific $ value if possible" xr:uid="{00000000-0002-0000-0500-000003000000}">
          <x14:formula1>
            <xm:f>'Summary and sign-off'!$A$39:$A$44</xm:f>
          </x14:formula1>
          <xm:sqref>E11:E15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53590e3-b769-47ee-bccb-c8848aefad66">
      <UserInfo>
        <DisplayName>Ken Smart</DisplayName>
        <AccountId>87</AccountId>
        <AccountType/>
      </UserInfo>
      <UserInfo>
        <DisplayName>Nehalkumar patel</DisplayName>
        <AccountId>157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85281C7D61CB44BA974D22FAD83780" ma:contentTypeVersion="8" ma:contentTypeDescription="Create a new document." ma:contentTypeScope="" ma:versionID="66c74cadef722df42b401a1ba88bd400">
  <xsd:schema xmlns:xsd="http://www.w3.org/2001/XMLSchema" xmlns:xs="http://www.w3.org/2001/XMLSchema" xmlns:p="http://schemas.microsoft.com/office/2006/metadata/properties" xmlns:ns2="89d2c44a-3c60-4096-a54b-fa2cbc568b27" xmlns:ns3="853590e3-b769-47ee-bccb-c8848aefad66" targetNamespace="http://schemas.microsoft.com/office/2006/metadata/properties" ma:root="true" ma:fieldsID="45052f190a415c9b3288d0d986e669eb" ns2:_="" ns3:_="">
    <xsd:import namespace="89d2c44a-3c60-4096-a54b-fa2cbc568b27"/>
    <xsd:import namespace="853590e3-b769-47ee-bccb-c8848aefad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2c44a-3c60-4096-a54b-fa2cbc568b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3590e3-b769-47ee-bccb-c8848aefad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853590e3-b769-47ee-bccb-c8848aefad66"/>
  </ds:schemaRefs>
</ds:datastoreItem>
</file>

<file path=customXml/itemProps2.xml><?xml version="1.0" encoding="utf-8"?>
<ds:datastoreItem xmlns:ds="http://schemas.openxmlformats.org/officeDocument/2006/customXml" ds:itemID="{20D507DA-E4BC-48D6-8C74-495F2ECFA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d2c44a-3c60-4096-a54b-fa2cbc568b27"/>
    <ds:schemaRef ds:uri="853590e3-b769-47ee-bccb-c8848aefad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All other expenses</vt:lpstr>
      <vt:lpstr>Hospitality</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Andy Hammond-Tooke [NEMA]</cp:lastModifiedBy>
  <cp:revision/>
  <dcterms:created xsi:type="dcterms:W3CDTF">2010-10-17T20:59:02Z</dcterms:created>
  <dcterms:modified xsi:type="dcterms:W3CDTF">2025-07-31T06:06:34Z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0x0101008585281C7D61CB44BA974D22FAD83780</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