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amlet\UserShares\dpmc\data\FrancisEm\desktop\"/>
    </mc:Choice>
  </mc:AlternateContent>
  <xr:revisionPtr revIDLastSave="0" documentId="8_{69786832-5F34-421C-BDE7-CC09E0C64E6B}" xr6:coauthVersionLast="47" xr6:coauthVersionMax="47" xr10:uidLastSave="{00000000-0000-0000-0000-000000000000}"/>
  <bookViews>
    <workbookView xWindow="-110" yWindow="-110" windowWidth="19420" windowHeight="116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Travel!$A$1:$E$95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D25" i="4"/>
  <c r="C25" i="3"/>
  <c r="C25" i="2"/>
  <c r="C70" i="1"/>
  <c r="C84" i="1"/>
  <c r="C31"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84" i="1" s="1"/>
  <c r="F56" i="13"/>
  <c r="D70" i="1" s="1"/>
  <c r="F55" i="13"/>
  <c r="D31" i="1" s="1"/>
  <c r="C13" i="13"/>
  <c r="C12" i="13"/>
  <c r="C11" i="13"/>
  <c r="C16" i="13" l="1"/>
  <c r="C17" i="13"/>
  <c r="B5" i="4" l="1"/>
  <c r="B4" i="4"/>
  <c r="B5" i="3"/>
  <c r="B4" i="3"/>
  <c r="B5" i="2"/>
  <c r="B4" i="2"/>
  <c r="B5" i="1"/>
  <c r="B4" i="1"/>
  <c r="C15" i="13" l="1"/>
  <c r="F12" i="13" l="1"/>
  <c r="C25" i="4"/>
  <c r="F11" i="13" s="1"/>
  <c r="F13" i="13" l="1"/>
  <c r="B84" i="1"/>
  <c r="B17" i="13" s="1"/>
  <c r="B16" i="13"/>
  <c r="B31" i="1"/>
  <c r="B15" i="13" s="1"/>
  <c r="B25" i="3" l="1"/>
  <c r="B13" i="13" s="1"/>
  <c r="B25" i="2"/>
  <c r="B12" i="13" s="1"/>
  <c r="B11" i="13" l="1"/>
  <c r="B8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<sst xmlns="http://schemas.openxmlformats.org/spreadsheetml/2006/main" count="399" uniqueCount="248">
  <si>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</si>
  <si>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</si>
  <si>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</si>
  <si>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</si>
  <si>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</si>
  <si>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</si>
  <si>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</si>
  <si>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</si>
  <si>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</si>
  <si>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</si>
  <si>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</si>
  <si>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</si>
  <si>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</si>
  <si>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</si>
  <si>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</si>
  <si>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</si>
  <si>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</si>
  <si>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</si>
  <si>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</si>
  <si>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</si>
  <si>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</si>
  <si>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</si>
  <si>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</si>
  <si>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</si>
  <si>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</si>
  <si>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</si>
  <si>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</si>
  <si>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</si>
  <si>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</si>
  <si>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</si>
  <si>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</si>
  <si>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</si>
  <si>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</si>
  <si>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</si>
  <si>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</si>
  <si>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</si>
  <si>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</si>
  <si>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</si>
  <si>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</si>
  <si>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</si>
  <si>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</si>
  <si>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</si>
  <si>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</si>
  <si>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</si>
  <si>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</si>
  <si>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</si>
  <si>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</si>
  <si>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</si>
  <si>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</si>
  <si>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</si>
  <si>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</si>
  <si>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</si>
  <si>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</si>
  <si>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</si>
  <si>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</si>
  <si>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</si>
  <si>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</si>
  <si>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</si>
  <si>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</si>
  <si>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</si>
  <si>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</si>
  <si>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</si>
  <si>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</si>
  <si>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</si>
  <si>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</si>
  <si>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</si>
  <si>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</si>
  <si>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</si>
  <si>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</si>
  <si>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</si>
  <si>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</si>
  <si>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</si>
  <si>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</si>
  <si>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</si>
  <si>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</si>
  <si>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</si>
  <si>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</si>
  <si>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</si>
  <si>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</si>
  <si>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</si>
  <si>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</si>
  <si>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</si>
  <si>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</si>
  <si>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</si>
  <si>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</si>
  <si>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</si>
  <si>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</si>
  <si>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</si>
  <si>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</si>
  <si>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</si>
  <si>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</si>
  <si>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</si>
  <si>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</si>
  <si>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</si>
  <si>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</si>
  <si>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</si>
  <si>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</si>
  <si>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</si>
  <si>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</si>
  <si>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</si>
  <si>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</si>
  <si>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</si>
  <si>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</si>
  <si>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</si>
  <si>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</si>
  <si>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</si>
  <si>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</si>
  <si>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</si>
  <si>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</si>
  <si>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</si>
  <si>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</si>
  <si>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</si>
  <si>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</si>
  <si>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</si>
  <si>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</si>
  <si>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</si>
  <si>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</si>
  <si>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</si>
  <si>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</si>
  <si>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</si>
  <si>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</si>
  <si>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</si>
  <si>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</si>
  <si>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</si>
  <si>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</si>
  <si>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</si>
  <si>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</si>
  <si>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</si>
  <si>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</si>
  <si>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</si>
  <si>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</si>
  <si>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</si>
  <si>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</si>
  <si>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</si>
  <si>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</si>
  <si>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</si>
  <si>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</si>
  <si>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</si>
  <si>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</si>
  <si>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</si>
  <si>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</si>
  <si>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</si>
  <si>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</si>
  <si>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</si>
  <si>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</si>
  <si>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</si>
  <si>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</si>
  <si>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</si>
  <si>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</si>
  <si>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</si>
  <si>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</si>
  <si>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</si>
  <si>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</si>
  <si>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</si>
  <si>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</si>
  <si>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</si>
  <si>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</si>
  <si>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</si>
  <si>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</si>
  <si>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</si>
  <si>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</si>
  <si>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</si>
  <si>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</si>
  <si>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</si>
  <si>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</si>
  <si>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</si>
  <si>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</si>
  <si>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</si>
  <si>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</si>
  <si>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</si>
  <si>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</si>
  <si>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National Emergency Management Agency</t>
  </si>
  <si>
    <t xml:space="preserve">Dave Gawn </t>
  </si>
  <si>
    <t xml:space="preserve">Wooden Fijian Tanoa bowl </t>
  </si>
  <si>
    <t>Hon. Sakiasi Ditoka, Minister for Rural and Maritime Development and Disaster Management</t>
  </si>
  <si>
    <t xml:space="preserve">Retained in the office/NEMA library (value approx) </t>
  </si>
  <si>
    <t xml:space="preserve">Monthly Fees </t>
  </si>
  <si>
    <t xml:space="preserve">Phone and data costs </t>
  </si>
  <si>
    <t xml:space="preserve">Wellington </t>
  </si>
  <si>
    <t>Breakfast for 6</t>
  </si>
  <si>
    <t>Kobe, Japan</t>
  </si>
  <si>
    <t>No local travel undertaken</t>
  </si>
  <si>
    <t xml:space="preserve">International Engagement - Farewell to Nuiean delegation and CDEM Group engagement </t>
  </si>
  <si>
    <t xml:space="preserve">Airfares </t>
  </si>
  <si>
    <t xml:space="preserve">Hawkes Bay </t>
  </si>
  <si>
    <t xml:space="preserve">Meals (2 people) </t>
  </si>
  <si>
    <t>Night in Auckland prior to Pacific trip with Minister</t>
  </si>
  <si>
    <t xml:space="preserve">Accommodation </t>
  </si>
  <si>
    <t xml:space="preserve">Auckland </t>
  </si>
  <si>
    <t>Tairawhiti Emergency Coordination Centre opening</t>
  </si>
  <si>
    <t xml:space="preserve">Gisborne </t>
  </si>
  <si>
    <t xml:space="preserve">Car rental </t>
  </si>
  <si>
    <t>Launch of the Ngā Manga Atawhai Project</t>
  </si>
  <si>
    <t xml:space="preserve">Kerikeri </t>
  </si>
  <si>
    <t xml:space="preserve">Fuel </t>
  </si>
  <si>
    <t xml:space="preserve">Delegated Chief Executive's Network meeting </t>
  </si>
  <si>
    <t xml:space="preserve">Car parking </t>
  </si>
  <si>
    <t>Accompanying the Minister to visit Tairawhiti Emergency Coordination Centre</t>
  </si>
  <si>
    <t xml:space="preserve">Commemoration service for cyclone Gabrielle anniversary </t>
  </si>
  <si>
    <t>Napier</t>
  </si>
  <si>
    <t xml:space="preserve">Visit to Port Hills during fire response and track opening at Pike River ceremony </t>
  </si>
  <si>
    <t xml:space="preserve">Christchurch/Hokitika </t>
  </si>
  <si>
    <t xml:space="preserve">Port Hills </t>
  </si>
  <si>
    <t xml:space="preserve">Taxi </t>
  </si>
  <si>
    <t xml:space="preserve">Christchurch </t>
  </si>
  <si>
    <t>Visit to Port Hills during fire response with Prime Minister and Minister for Emergency Management and Recovery</t>
  </si>
  <si>
    <t xml:space="preserve">Taxis </t>
  </si>
  <si>
    <t>Visit to Ngati Porou and Tairawhiti CDEM Resilience project following cyclone Gabrielle impacts</t>
  </si>
  <si>
    <t>Travel with Minister to visit Mayors and Northland CDEM Group</t>
  </si>
  <si>
    <t xml:space="preserve">Whangarei </t>
  </si>
  <si>
    <t>Speaking at the NZ Institute of Building Surveyors meeting</t>
  </si>
  <si>
    <t>Joint Committee meeting with the Minister (Bay of Plenty CDEM Group)</t>
  </si>
  <si>
    <t xml:space="preserve">Tauranga </t>
  </si>
  <si>
    <t xml:space="preserve">Visit to Marlborough with the Minister during weather event </t>
  </si>
  <si>
    <t xml:space="preserve">Blenheim </t>
  </si>
  <si>
    <t xml:space="preserve">Speaking at Auckland Lifelines Group meeting and visit to Auckland staff </t>
  </si>
  <si>
    <t>Attending 50 years' service CDEM event</t>
  </si>
  <si>
    <t xml:space="preserve">Hamilton </t>
  </si>
  <si>
    <t>Travel agent booking fees (all domestic trips for the year)</t>
  </si>
  <si>
    <t>Booking fee</t>
  </si>
  <si>
    <t xml:space="preserve">Various </t>
  </si>
  <si>
    <t xml:space="preserve">Visit to Port Hills during fire response with Prime Minister and Minister for Emergency Management and Recovery </t>
  </si>
  <si>
    <t xml:space="preserve">Accompanying the Minister for Emergency Management to the Pacific </t>
  </si>
  <si>
    <t xml:space="preserve">Tonga, Fiji, Vanuatu </t>
  </si>
  <si>
    <t xml:space="preserve">Fiji </t>
  </si>
  <si>
    <t xml:space="preserve">Vanuatu </t>
  </si>
  <si>
    <t xml:space="preserve">Australia-New Zealand Emergency Management Committee meeting and Australasian Fire and Emergency Services Authorities Council meeting </t>
  </si>
  <si>
    <t xml:space="preserve">Brisbane </t>
  </si>
  <si>
    <t>Meals (2 people)</t>
  </si>
  <si>
    <t xml:space="preserve">Meals (1 person) </t>
  </si>
  <si>
    <t>Taxi to airport</t>
  </si>
  <si>
    <t xml:space="preserve">International Recovery Forum </t>
  </si>
  <si>
    <t>Japan</t>
  </si>
  <si>
    <t xml:space="preserve">Meals, internet and printing </t>
  </si>
  <si>
    <t xml:space="preserve">Accompanying the Minister for Emergency Management and Recovery. Meetings with Australian counterparts </t>
  </si>
  <si>
    <t xml:space="preserve">Canberra </t>
  </si>
  <si>
    <t xml:space="preserve">Asia-Pacific Economic Cooperation meeting </t>
  </si>
  <si>
    <t xml:space="preserve">Peru </t>
  </si>
  <si>
    <t>Total Defence Conference (Conference organisers paid for airfares)</t>
  </si>
  <si>
    <t xml:space="preserve">Singapore </t>
  </si>
  <si>
    <t>Travel agent booking fees (all international trips for the year)</t>
  </si>
  <si>
    <t>Booking fees - international travel</t>
  </si>
  <si>
    <r>
      <t xml:space="preserve">Asia-Pacific Economic Cooperation meeting </t>
    </r>
    <r>
      <rPr>
        <sz val="10"/>
        <color rgb="FFC00000"/>
        <rFont val="Arial"/>
        <family val="2"/>
      </rPr>
      <t xml:space="preserve">(this price has been converted from USD to NZD, so is approximate) </t>
    </r>
  </si>
  <si>
    <t>Pacific Nations hosted breakfast</t>
  </si>
  <si>
    <t>July 2023 to June 2024</t>
  </si>
  <si>
    <t xml:space="preserve">Glenn McStay, Chief Financial Officer </t>
  </si>
  <si>
    <t xml:space="preserve">Japan </t>
  </si>
  <si>
    <r>
      <t>International Recovery Forum</t>
    </r>
    <r>
      <rPr>
        <sz val="10"/>
        <color rgb="FFC00000"/>
        <rFont val="Arial"/>
        <family val="2"/>
      </rPr>
      <t xml:space="preserve"> (hosted breakfast has been split out in hospitality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</si>
</sst>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0"/>
      <color rgb="FFC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5">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right" vertical="center"/>
      <protection locked="0"/>
    </xf>
    <xf numFmtId="167" fontId="15" fillId="10" borderId="3" xfId="0" applyNumberFormat="1" applyFont="1" applyFill="1" applyBorder="1" applyAlignment="1" applyProtection="1">
      <alignment horizontal="right"/>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30" zoomScaleNormal="100" workbookViewId="0">
      <selection activeCell="A13" sqref="A13"/>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ht="33" customHeight="1" x14ac:dyDescent="0.3">
      <c r="A2" s="103" t="s">
        <v>1</v>
      </c>
    </row>
    <row r="3" spans="1:2" ht="17.25" customHeight="1" x14ac:dyDescent="0.3"/>
    <row r="4" spans="1:2" ht="23.25" customHeight="1" x14ac:dyDescent="0.3">
      <c r="A4" s="129" t="s">
        <v>2</v>
      </c>
    </row>
    <row r="5" spans="1:2" ht="17.25" customHeight="1" x14ac:dyDescent="0.3"/>
    <row r="6" spans="1:2" ht="23.25" customHeight="1" x14ac:dyDescent="0.3">
      <c r="A6" s="42" t="s">
        <v>3</v>
      </c>
    </row>
    <row r="7" spans="1:2" ht="17.25" customHeight="1" x14ac:dyDescent="0.3">
      <c r="A7" s="43" t="s">
        <v>4</v>
      </c>
    </row>
    <row r="8" spans="1:2" ht="17.25" customHeight="1" x14ac:dyDescent="0.3">
      <c r="A8" s="43" t="s">
        <v>5</v>
      </c>
    </row>
    <row r="9" spans="1:2" ht="17.25" customHeight="1" x14ac:dyDescent="0.3">
      <c r="A9" s="43"/>
    </row>
    <row r="10" spans="1:2" ht="23.25" customHeight="1" x14ac:dyDescent="0.25">
      <c r="A10" s="42" t="s">
        <v>6</v>
      </c>
      <c r="B10" s="69" t="s">
        <v>7</v>
      </c>
    </row>
    <row r="11" spans="1:2" ht="17.25" customHeight="1" x14ac:dyDescent="0.3">
      <c r="A11" s="44" t="s">
        <v>8</v>
      </c>
    </row>
    <row r="12" spans="1:2" ht="17.25" customHeight="1" x14ac:dyDescent="0.3">
      <c r="A12" s="43" t="s">
        <v>9</v>
      </c>
    </row>
    <row r="13" spans="1:2" ht="17.25" customHeight="1" x14ac:dyDescent="0.3">
      <c r="A13" s="43" t="s">
        <v>10</v>
      </c>
    </row>
    <row r="14" spans="1:2" ht="17.25" customHeight="1" x14ac:dyDescent="0.3">
      <c r="A14" s="45" t="s">
        <v>11</v>
      </c>
    </row>
    <row r="15" spans="1:2" ht="17.25" customHeight="1" x14ac:dyDescent="0.3">
      <c r="A15" s="43" t="s">
        <v>12</v>
      </c>
    </row>
    <row r="16" spans="1:2" ht="17.25" customHeight="1" x14ac:dyDescent="0.3">
      <c r="A16" s="43"/>
    </row>
    <row r="17" spans="1:1" ht="23.25" customHeight="1" x14ac:dyDescent="0.3">
      <c r="A17" s="42" t="s">
        <v>13</v>
      </c>
    </row>
    <row r="18" spans="1:1" ht="17.25" customHeight="1" x14ac:dyDescent="0.3">
      <c r="A18" s="45" t="s">
        <v>14</v>
      </c>
    </row>
    <row r="19" spans="1:1" ht="17.25" customHeight="1" x14ac:dyDescent="0.3">
      <c r="A19" s="45" t="s">
        <v>15</v>
      </c>
    </row>
    <row r="20" spans="1:1" ht="17.25" customHeight="1" x14ac:dyDescent="0.3">
      <c r="A20" s="65" t="s">
        <v>16</v>
      </c>
    </row>
    <row r="21" spans="1:1" ht="17.25" customHeight="1" x14ac:dyDescent="0.3">
      <c r="A21" s="46"/>
    </row>
    <row r="22" spans="1:1" ht="23.25" customHeight="1" x14ac:dyDescent="0.3">
      <c r="A22" s="42" t="s">
        <v>17</v>
      </c>
    </row>
    <row r="23" spans="1:1" ht="17.25" customHeight="1" x14ac:dyDescent="0.3">
      <c r="A23" s="46" t="s">
        <v>18</v>
      </c>
    </row>
    <row r="24" spans="1:1" ht="17.25" customHeight="1" x14ac:dyDescent="0.3">
      <c r="A24" s="46"/>
    </row>
    <row r="25" spans="1:1" ht="23.25" customHeight="1" x14ac:dyDescent="0.3">
      <c r="A25" s="42" t="s">
        <v>19</v>
      </c>
    </row>
    <row r="26" spans="1:1" ht="17.25" customHeight="1" x14ac:dyDescent="0.3">
      <c r="A26" s="47" t="s">
        <v>20</v>
      </c>
    </row>
    <row r="27" spans="1:1" ht="32.25" customHeight="1" x14ac:dyDescent="0.3">
      <c r="A27" s="45" t="s">
        <v>21</v>
      </c>
    </row>
    <row r="28" spans="1:1" ht="17.25" customHeight="1" x14ac:dyDescent="0.3">
      <c r="A28" s="47" t="s">
        <v>22</v>
      </c>
    </row>
    <row r="29" spans="1:1" ht="32.25" customHeight="1" x14ac:dyDescent="0.3">
      <c r="A29" s="45" t="s">
        <v>23</v>
      </c>
    </row>
    <row r="30" spans="1:1" ht="17.25" customHeight="1" x14ac:dyDescent="0.3">
      <c r="A30" s="47" t="s">
        <v>24</v>
      </c>
    </row>
    <row r="31" spans="1:1" ht="17.25" customHeight="1" x14ac:dyDescent="0.3">
      <c r="A31" s="45" t="s">
        <v>25</v>
      </c>
    </row>
    <row r="32" spans="1:1" ht="17.25" customHeight="1" x14ac:dyDescent="0.3">
      <c r="A32" s="47" t="s">
        <v>26</v>
      </c>
    </row>
    <row r="33" spans="1:1" ht="32.25" customHeight="1" x14ac:dyDescent="0.3">
      <c r="A33" s="45" t="s">
        <v>27</v>
      </c>
    </row>
    <row r="34" spans="1:1" ht="32.25" customHeight="1" x14ac:dyDescent="0.3">
      <c r="A34" s="44" t="s">
        <v>28</v>
      </c>
    </row>
    <row r="35" spans="1:1" ht="17.25" customHeight="1" x14ac:dyDescent="0.3">
      <c r="A35" s="47" t="s">
        <v>29</v>
      </c>
    </row>
    <row r="36" spans="1:1" ht="32.25" customHeight="1" x14ac:dyDescent="0.3">
      <c r="A36" s="45" t="s">
        <v>30</v>
      </c>
    </row>
    <row r="37" spans="1:1" ht="32.25" customHeight="1" x14ac:dyDescent="0.3">
      <c r="A37" s="45" t="s">
        <v>31</v>
      </c>
    </row>
    <row r="38" spans="1:1" ht="32.25" customHeight="1" x14ac:dyDescent="0.3">
      <c r="A38" s="45" t="s">
        <v>32</v>
      </c>
    </row>
    <row r="39" spans="1:1" ht="17.25" customHeight="1" x14ac:dyDescent="0.3">
      <c r="A39" s="44"/>
    </row>
    <row r="40" spans="1:1" ht="22.5" customHeight="1" x14ac:dyDescent="0.3">
      <c r="A40" s="42" t="s">
        <v>33</v>
      </c>
    </row>
    <row r="41" spans="1:1" ht="17.25" customHeight="1" x14ac:dyDescent="0.3">
      <c r="A41" s="51" t="s">
        <v>34</v>
      </c>
    </row>
    <row r="42" spans="1:1" ht="17.25" customHeight="1" x14ac:dyDescent="0.3">
      <c r="A42" s="48" t="s">
        <v>35</v>
      </c>
    </row>
    <row r="43" spans="1:1" ht="17.25" customHeight="1" x14ac:dyDescent="0.3">
      <c r="A43" s="46" t="s">
        <v>36</v>
      </c>
    </row>
    <row r="44" spans="1:1" ht="32.25" customHeight="1" x14ac:dyDescent="0.3">
      <c r="A44" s="46" t="s">
        <v>37</v>
      </c>
    </row>
    <row r="45" spans="1:1" ht="32.25" customHeight="1" x14ac:dyDescent="0.3">
      <c r="A45" s="46" t="s">
        <v>38</v>
      </c>
    </row>
    <row r="46" spans="1:1" ht="17.25" customHeight="1" x14ac:dyDescent="0.3">
      <c r="A46" s="49" t="s">
        <v>39</v>
      </c>
    </row>
    <row r="47" spans="1:1" ht="32.25" customHeight="1" x14ac:dyDescent="0.3">
      <c r="A47" s="45" t="s">
        <v>40</v>
      </c>
    </row>
    <row r="48" spans="1:1" ht="32.25" customHeight="1" x14ac:dyDescent="0.3">
      <c r="A48" s="45" t="s">
        <v>41</v>
      </c>
    </row>
    <row r="49" spans="1:1" ht="32.25" customHeight="1" x14ac:dyDescent="0.3">
      <c r="A49" s="46" t="s">
        <v>42</v>
      </c>
    </row>
    <row r="50" spans="1:1" ht="17.25" customHeight="1" x14ac:dyDescent="0.3">
      <c r="A50" s="46" t="s">
        <v>43</v>
      </c>
    </row>
    <row r="51" spans="1:1" x14ac:dyDescent="0.3">
      <c r="A51" s="46" t="s">
        <v>44</v>
      </c>
    </row>
    <row r="52" spans="1:1" ht="17.25" customHeight="1" x14ac:dyDescent="0.3">
      <c r="A52" s="46"/>
    </row>
    <row r="53" spans="1:1" ht="22.5" customHeight="1" x14ac:dyDescent="0.3">
      <c r="A53" s="42" t="s">
        <v>45</v>
      </c>
    </row>
    <row r="54" spans="1:1" ht="32.25" customHeight="1" x14ac:dyDescent="0.3">
      <c r="A54" s="131" t="s">
        <v>46</v>
      </c>
    </row>
    <row r="55" spans="1:1" ht="17.25" customHeight="1" x14ac:dyDescent="0.3">
      <c r="A55" s="50" t="s">
        <v>47</v>
      </c>
    </row>
    <row r="56" spans="1:1" ht="17.25" customHeight="1" x14ac:dyDescent="0.3">
      <c r="A56" s="51" t="s">
        <v>48</v>
      </c>
    </row>
    <row r="57" spans="1:1" ht="17.25" customHeight="1" x14ac:dyDescent="0.3">
      <c r="A57" s="65" t="s">
        <v>49</v>
      </c>
    </row>
    <row r="58" spans="1:1" ht="17.25" customHeight="1" x14ac:dyDescent="0.3">
      <c r="A58" s="130" t="s">
        <v>50</v>
      </c>
    </row>
    <row r="59" spans="1:1" x14ac:dyDescent="0.3"/>
    <row r="61" spans="1:1" hidden="1" x14ac:dyDescent="0.3">
      <c r="A61" s="52"/>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F13" sqref="F13"/>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7" t="s">
        <v>51</v>
      </c>
      <c r="B1" s="137"/>
      <c r="C1" s="137"/>
      <c r="D1" s="137"/>
      <c r="E1" s="137"/>
      <c r="F1" s="137"/>
      <c r="G1" s="17"/>
      <c r="H1" s="17"/>
      <c r="I1" s="17"/>
      <c r="J1" s="17"/>
      <c r="K1" s="17"/>
    </row>
    <row r="2" spans="1:11" ht="21" customHeight="1" x14ac:dyDescent="0.25">
      <c r="A2" s="3" t="s">
        <v>52</v>
      </c>
      <c r="B2" s="138" t="s">
        <v>171</v>
      </c>
      <c r="C2" s="138"/>
      <c r="D2" s="138"/>
      <c r="E2" s="138"/>
      <c r="F2" s="138"/>
      <c r="G2" s="17"/>
      <c r="H2" s="17"/>
      <c r="I2" s="17"/>
      <c r="J2" s="17"/>
      <c r="K2" s="17"/>
    </row>
    <row r="3" spans="1:11" ht="15.5" x14ac:dyDescent="0.25">
      <c r="A3" s="3" t="s">
        <v>53</v>
      </c>
      <c r="B3" s="138" t="s">
        <v>172</v>
      </c>
      <c r="C3" s="138"/>
      <c r="D3" s="138"/>
      <c r="E3" s="138"/>
      <c r="F3" s="138"/>
      <c r="G3" s="17"/>
      <c r="H3" s="17"/>
      <c r="I3" s="17"/>
      <c r="J3" s="17"/>
      <c r="K3" s="17"/>
    </row>
    <row r="4" spans="1:11" ht="21" customHeight="1" x14ac:dyDescent="0.25">
      <c r="A4" s="3" t="s">
        <v>54</v>
      </c>
      <c r="B4" s="139">
        <v>45108</v>
      </c>
      <c r="C4" s="139"/>
      <c r="D4" s="139"/>
      <c r="E4" s="139"/>
      <c r="F4" s="139"/>
      <c r="G4" s="17"/>
      <c r="H4" s="17"/>
      <c r="I4" s="17"/>
      <c r="J4" s="17"/>
      <c r="K4" s="17"/>
    </row>
    <row r="5" spans="1:11" ht="21" customHeight="1" x14ac:dyDescent="0.25">
      <c r="A5" s="3" t="s">
        <v>55</v>
      </c>
      <c r="B5" s="139">
        <v>45473</v>
      </c>
      <c r="C5" s="139"/>
      <c r="D5" s="139"/>
      <c r="E5" s="139"/>
      <c r="F5" s="139"/>
      <c r="G5" s="17"/>
      <c r="H5" s="17"/>
      <c r="I5" s="17"/>
      <c r="J5" s="17"/>
      <c r="K5" s="17"/>
    </row>
    <row r="6" spans="1:11" ht="21" customHeight="1" x14ac:dyDescent="0.25">
      <c r="A6" s="3" t="s">
        <v>56</v>
      </c>
      <c r="B6" s="136" t="str">
        <f>IF(AND(Travel!B7&lt;&gt;A30,Hospitality!B7&lt;&gt;A30,'All other expenses'!B7&lt;&gt;A30,'Gifts and benefits'!B7&lt;&gt;A30),A31,IF(AND(Travel!B7=A30,Hospitality!B7=A30,'All other expenses'!B7=A30,'Gifts and benefits'!B7=A30),A33,A32))</f>
        <v>Data and totals checked on all sheets</v>
      </c>
      <c r="C6" s="136"/>
      <c r="D6" s="136"/>
      <c r="E6" s="136"/>
      <c r="F6" s="136"/>
      <c r="G6" s="23"/>
      <c r="H6" s="17"/>
      <c r="I6" s="17"/>
      <c r="J6" s="17"/>
      <c r="K6" s="17"/>
    </row>
    <row r="7" spans="1:11" ht="31" x14ac:dyDescent="0.25">
      <c r="A7" s="3" t="s">
        <v>57</v>
      </c>
      <c r="B7" s="135" t="s">
        <v>90</v>
      </c>
      <c r="C7" s="135"/>
      <c r="D7" s="135"/>
      <c r="E7" s="135"/>
      <c r="F7" s="135"/>
      <c r="G7" s="23"/>
      <c r="H7" s="17"/>
      <c r="I7" s="17"/>
      <c r="J7" s="17"/>
      <c r="K7" s="17"/>
    </row>
    <row r="8" spans="1:11" ht="25.5" customHeight="1" x14ac:dyDescent="0.25">
      <c r="A8" s="3" t="s">
        <v>59</v>
      </c>
      <c r="B8" s="135" t="s">
        <v>245</v>
      </c>
      <c r="C8" s="135"/>
      <c r="D8" s="135"/>
      <c r="E8" s="135"/>
      <c r="F8" s="135"/>
      <c r="G8" s="23"/>
      <c r="H8" s="17"/>
      <c r="I8" s="17"/>
      <c r="J8" s="17"/>
      <c r="K8" s="17"/>
    </row>
    <row r="9" spans="1:11" ht="66.75" customHeight="1" x14ac:dyDescent="0.25">
      <c r="A9" s="134" t="s">
        <v>61</v>
      </c>
      <c r="B9" s="134"/>
      <c r="C9" s="134"/>
      <c r="D9" s="134"/>
      <c r="E9" s="134"/>
      <c r="F9" s="134"/>
      <c r="G9" s="23"/>
      <c r="H9" s="17"/>
      <c r="I9" s="17"/>
      <c r="J9" s="17"/>
      <c r="K9" s="17"/>
    </row>
    <row r="10" spans="1:11" s="93" customFormat="1" ht="36" customHeight="1" x14ac:dyDescent="0.3">
      <c r="A10" s="87" t="s">
        <v>62</v>
      </c>
      <c r="B10" s="88" t="s">
        <v>63</v>
      </c>
      <c r="C10" s="88" t="s">
        <v>64</v>
      </c>
      <c r="D10" s="89"/>
      <c r="E10" s="90" t="s">
        <v>29</v>
      </c>
      <c r="F10" s="91" t="s">
        <v>65</v>
      </c>
      <c r="G10" s="92"/>
      <c r="H10" s="92"/>
      <c r="I10" s="92"/>
      <c r="J10" s="92"/>
      <c r="K10" s="92"/>
    </row>
    <row r="11" spans="1:11" ht="27.75" customHeight="1" x14ac:dyDescent="0.35">
      <c r="A11" s="8" t="s">
        <v>66</v>
      </c>
      <c r="B11" s="59">
        <f>B15+B16+B17</f>
        <v>35978.119999999995</v>
      </c>
      <c r="C11" s="66" t="str">
        <f>IF(Travel!B6="",A34,Travel!B6)</f>
        <v>Figures exclude GST</v>
      </c>
      <c r="D11" s="6"/>
      <c r="E11" s="8" t="s">
        <v>67</v>
      </c>
      <c r="F11" s="33">
        <f>'Gifts and benefits'!C25</f>
        <v>1</v>
      </c>
      <c r="G11" s="29"/>
      <c r="H11" s="29"/>
      <c r="I11" s="29"/>
      <c r="J11" s="29"/>
      <c r="K11" s="29"/>
    </row>
    <row r="12" spans="1:11" ht="27.75" customHeight="1" x14ac:dyDescent="0.35">
      <c r="A12" s="8" t="s">
        <v>24</v>
      </c>
      <c r="B12" s="59">
        <f>Hospitality!B25</f>
        <v>132.79</v>
      </c>
      <c r="C12" s="66" t="str">
        <f>IF(Hospitality!B6="",A34,Hospitality!B6)</f>
        <v>Figures include GST (where applicable)</v>
      </c>
      <c r="D12" s="6"/>
      <c r="E12" s="8" t="s">
        <v>68</v>
      </c>
      <c r="F12" s="33">
        <f>'Gifts and benefits'!C26</f>
        <v>1</v>
      </c>
      <c r="G12" s="29"/>
      <c r="H12" s="29"/>
      <c r="I12" s="29"/>
      <c r="J12" s="29"/>
      <c r="K12" s="29"/>
    </row>
    <row r="13" spans="1:11" ht="27.75" customHeight="1" x14ac:dyDescent="0.25">
      <c r="A13" s="8" t="s">
        <v>69</v>
      </c>
      <c r="B13" s="59">
        <f>'All other expenses'!B25</f>
        <v>217.93</v>
      </c>
      <c r="C13" s="66" t="str">
        <f>IF('All other expenses'!B6="",A34,'All other expenses'!B6)</f>
        <v>Figures exclude GST</v>
      </c>
      <c r="D13" s="6"/>
      <c r="E13" s="8" t="s">
        <v>70</v>
      </c>
      <c r="F13" s="33">
        <f>'Gifts and benefits'!C27</f>
        <v>0</v>
      </c>
      <c r="G13" s="17"/>
      <c r="H13" s="17"/>
      <c r="I13" s="17"/>
      <c r="J13" s="17"/>
      <c r="K13" s="17"/>
    </row>
    <row r="14" spans="1:11" ht="12.75" customHeight="1" x14ac:dyDescent="0.25">
      <c r="A14" s="7"/>
      <c r="B14" s="60"/>
      <c r="C14" s="67"/>
      <c r="D14" s="34"/>
      <c r="E14" s="6"/>
      <c r="F14" s="35"/>
      <c r="G14" s="17"/>
      <c r="H14" s="17"/>
      <c r="I14" s="17"/>
      <c r="J14" s="17"/>
      <c r="K14" s="17"/>
    </row>
    <row r="15" spans="1:11" ht="27.75" customHeight="1" x14ac:dyDescent="0.25">
      <c r="A15" s="9" t="s">
        <v>71</v>
      </c>
      <c r="B15" s="61">
        <f>Travel!B31</f>
        <v>23706.47</v>
      </c>
      <c r="C15" s="68" t="str">
        <f>C11</f>
        <v>Figures exclude GST</v>
      </c>
      <c r="D15" s="6"/>
      <c r="E15" s="6"/>
      <c r="F15" s="35"/>
      <c r="G15" s="17"/>
      <c r="H15" s="17"/>
      <c r="I15" s="17"/>
      <c r="J15" s="17"/>
      <c r="K15" s="17"/>
    </row>
    <row r="16" spans="1:11" ht="27.75" customHeight="1" x14ac:dyDescent="0.25">
      <c r="A16" s="9" t="s">
        <v>72</v>
      </c>
      <c r="B16" s="61">
        <f>Travel!B70</f>
        <v>12271.649999999998</v>
      </c>
      <c r="C16" s="68" t="str">
        <f>C11</f>
        <v>Figures exclude GST</v>
      </c>
      <c r="D16" s="36"/>
      <c r="E16" s="6"/>
      <c r="F16" s="37"/>
      <c r="G16" s="17"/>
      <c r="H16" s="17"/>
      <c r="I16" s="17"/>
      <c r="J16" s="17"/>
      <c r="K16" s="17"/>
    </row>
    <row r="17" spans="1:11" ht="27.75" customHeight="1" x14ac:dyDescent="0.25">
      <c r="A17" s="9" t="s">
        <v>73</v>
      </c>
      <c r="B17" s="61">
        <f>Travel!B84</f>
        <v>0</v>
      </c>
      <c r="C17" s="68" t="str">
        <f>C11</f>
        <v>Figures exclude GST</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74</v>
      </c>
      <c r="B19" s="19"/>
      <c r="C19" s="17"/>
      <c r="D19" s="17"/>
      <c r="E19" s="17"/>
      <c r="F19" s="17"/>
      <c r="G19" s="17"/>
      <c r="H19" s="17"/>
      <c r="I19" s="17"/>
      <c r="J19" s="17"/>
      <c r="K19" s="17"/>
    </row>
    <row r="20" spans="1:11" x14ac:dyDescent="0.25">
      <c r="A20" s="20" t="s">
        <v>75</v>
      </c>
      <c r="D20" s="17"/>
      <c r="E20" s="17"/>
      <c r="F20" s="17"/>
      <c r="G20" s="17"/>
      <c r="H20" s="17"/>
      <c r="I20" s="17"/>
      <c r="J20" s="17"/>
      <c r="K20" s="17"/>
    </row>
    <row r="21" spans="1:11" ht="12.65" customHeight="1" x14ac:dyDescent="0.25">
      <c r="A21" s="20" t="s">
        <v>76</v>
      </c>
      <c r="D21" s="17"/>
      <c r="E21" s="17"/>
      <c r="F21" s="17"/>
      <c r="G21" s="17"/>
      <c r="H21" s="17"/>
      <c r="I21" s="17"/>
      <c r="J21" s="17"/>
      <c r="K21" s="17"/>
    </row>
    <row r="22" spans="1:11" ht="12.65" customHeight="1" x14ac:dyDescent="0.25">
      <c r="A22" s="20" t="s">
        <v>77</v>
      </c>
      <c r="D22" s="17"/>
      <c r="E22" s="17"/>
      <c r="F22" s="17"/>
      <c r="G22" s="17"/>
      <c r="H22" s="17"/>
      <c r="I22" s="17"/>
      <c r="J22" s="17"/>
      <c r="K22" s="17"/>
    </row>
    <row r="23" spans="1:11" ht="12.65" customHeight="1" x14ac:dyDescent="0.25">
      <c r="A23" s="20" t="s">
        <v>78</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79</v>
      </c>
      <c r="B25" s="13"/>
      <c r="C25" s="13"/>
      <c r="D25" s="13"/>
      <c r="E25" s="13"/>
      <c r="F25" s="13"/>
      <c r="G25" s="17"/>
      <c r="H25" s="17"/>
      <c r="I25" s="17"/>
      <c r="J25" s="17"/>
      <c r="K25" s="17"/>
    </row>
    <row r="26" spans="1:11" ht="12.75" hidden="1" customHeight="1" x14ac:dyDescent="0.25">
      <c r="A26" s="11" t="s">
        <v>80</v>
      </c>
      <c r="B26" s="4"/>
      <c r="C26" s="4"/>
      <c r="D26" s="11"/>
      <c r="E26" s="11"/>
      <c r="F26" s="11"/>
      <c r="G26" s="17"/>
      <c r="H26" s="17"/>
      <c r="I26" s="17"/>
      <c r="J26" s="17"/>
      <c r="K26" s="17"/>
    </row>
    <row r="27" spans="1:11" hidden="1" x14ac:dyDescent="0.25">
      <c r="A27" s="10" t="s">
        <v>81</v>
      </c>
      <c r="B27" s="10"/>
      <c r="C27" s="10"/>
      <c r="D27" s="10"/>
      <c r="E27" s="10"/>
      <c r="F27" s="10"/>
      <c r="G27" s="17"/>
      <c r="H27" s="17"/>
      <c r="I27" s="17"/>
      <c r="J27" s="17"/>
      <c r="K27" s="17"/>
    </row>
    <row r="28" spans="1:11" hidden="1" x14ac:dyDescent="0.25">
      <c r="A28" s="10" t="s">
        <v>82</v>
      </c>
      <c r="B28" s="10"/>
      <c r="C28" s="10"/>
      <c r="D28" s="10"/>
      <c r="E28" s="10"/>
      <c r="F28" s="10"/>
      <c r="G28" s="17"/>
      <c r="H28" s="17"/>
      <c r="I28" s="17"/>
      <c r="J28" s="17"/>
      <c r="K28" s="17"/>
    </row>
    <row r="29" spans="1:11" hidden="1" x14ac:dyDescent="0.25">
      <c r="A29" s="11" t="s">
        <v>83</v>
      </c>
      <c r="B29" s="11"/>
      <c r="C29" s="11"/>
      <c r="D29" s="11"/>
      <c r="E29" s="11"/>
      <c r="F29" s="11"/>
      <c r="G29" s="17"/>
      <c r="H29" s="17"/>
      <c r="I29" s="17"/>
      <c r="J29" s="17"/>
      <c r="K29" s="17"/>
    </row>
    <row r="30" spans="1:11" hidden="1" x14ac:dyDescent="0.25">
      <c r="A30" s="11" t="s">
        <v>84</v>
      </c>
      <c r="B30" s="11"/>
      <c r="C30" s="11"/>
      <c r="D30" s="11"/>
      <c r="E30" s="11"/>
      <c r="F30" s="11"/>
      <c r="G30" s="17"/>
      <c r="H30" s="17"/>
      <c r="I30" s="17"/>
      <c r="J30" s="17"/>
      <c r="K30" s="17"/>
    </row>
    <row r="31" spans="1:11" hidden="1" x14ac:dyDescent="0.25">
      <c r="A31" s="10" t="s">
        <v>85</v>
      </c>
      <c r="B31" s="10"/>
      <c r="C31" s="10"/>
      <c r="D31" s="10"/>
      <c r="E31" s="10"/>
      <c r="F31" s="10"/>
      <c r="G31" s="17"/>
      <c r="H31" s="17"/>
      <c r="I31" s="17"/>
      <c r="J31" s="17"/>
      <c r="K31" s="17"/>
    </row>
    <row r="32" spans="1:11" hidden="1" x14ac:dyDescent="0.25">
      <c r="A32" s="10" t="s">
        <v>86</v>
      </c>
      <c r="B32" s="10"/>
      <c r="C32" s="10"/>
      <c r="D32" s="10"/>
      <c r="E32" s="10"/>
      <c r="F32" s="10"/>
      <c r="G32" s="17"/>
      <c r="H32" s="17"/>
      <c r="I32" s="17"/>
      <c r="J32" s="17"/>
      <c r="K32" s="17"/>
    </row>
    <row r="33" spans="1:11" hidden="1" x14ac:dyDescent="0.25">
      <c r="A33" s="10" t="s">
        <v>87</v>
      </c>
      <c r="B33" s="10"/>
      <c r="C33" s="10"/>
      <c r="D33" s="10"/>
      <c r="E33" s="10"/>
      <c r="F33" s="10"/>
      <c r="G33" s="17"/>
      <c r="H33" s="17"/>
      <c r="I33" s="17"/>
      <c r="J33" s="17"/>
      <c r="K33" s="17"/>
    </row>
    <row r="34" spans="1:11" hidden="1" x14ac:dyDescent="0.25">
      <c r="A34" s="11" t="s">
        <v>88</v>
      </c>
      <c r="B34" s="11"/>
      <c r="C34" s="11"/>
      <c r="D34" s="11"/>
      <c r="E34" s="11"/>
      <c r="F34" s="11"/>
      <c r="G34" s="17"/>
      <c r="H34" s="17"/>
      <c r="I34" s="17"/>
      <c r="J34" s="17"/>
      <c r="K34" s="17"/>
    </row>
    <row r="35" spans="1:11" hidden="1" x14ac:dyDescent="0.25">
      <c r="A35" s="11" t="s">
        <v>89</v>
      </c>
      <c r="B35" s="11"/>
      <c r="C35" s="11"/>
      <c r="D35" s="11"/>
      <c r="E35" s="11"/>
      <c r="F35" s="11"/>
      <c r="G35" s="17"/>
      <c r="H35" s="17"/>
      <c r="I35" s="17"/>
      <c r="J35" s="17"/>
      <c r="K35" s="17"/>
    </row>
    <row r="36" spans="1:11" hidden="1" x14ac:dyDescent="0.25">
      <c r="A36" s="10" t="s">
        <v>58</v>
      </c>
      <c r="B36" s="63"/>
      <c r="C36" s="63"/>
      <c r="D36" s="63"/>
      <c r="E36" s="63"/>
      <c r="F36" s="63"/>
      <c r="G36" s="17"/>
      <c r="H36" s="17"/>
      <c r="I36" s="17"/>
      <c r="J36" s="17"/>
      <c r="K36" s="17"/>
    </row>
    <row r="37" spans="1:11" hidden="1" x14ac:dyDescent="0.25">
      <c r="A37" s="10" t="s">
        <v>90</v>
      </c>
      <c r="B37" s="63"/>
      <c r="C37" s="63"/>
      <c r="D37" s="63"/>
      <c r="E37" s="63"/>
      <c r="F37" s="63"/>
      <c r="G37" s="17"/>
      <c r="H37" s="17"/>
      <c r="I37" s="17"/>
      <c r="J37" s="17"/>
      <c r="K37" s="17"/>
    </row>
    <row r="38" spans="1:11" hidden="1" x14ac:dyDescent="0.25">
      <c r="A38" s="10" t="s">
        <v>60</v>
      </c>
      <c r="B38" s="63"/>
      <c r="C38" s="63"/>
      <c r="D38" s="63"/>
      <c r="E38" s="63"/>
      <c r="F38" s="63"/>
      <c r="G38" s="17"/>
      <c r="H38" s="17"/>
      <c r="I38" s="17"/>
      <c r="J38" s="17"/>
      <c r="K38" s="17"/>
    </row>
    <row r="39" spans="1:11" hidden="1" x14ac:dyDescent="0.25">
      <c r="A39" s="11" t="s">
        <v>91</v>
      </c>
      <c r="B39" s="4"/>
      <c r="C39" s="4"/>
      <c r="D39" s="4"/>
      <c r="E39" s="4"/>
      <c r="F39" s="4"/>
      <c r="G39" s="17"/>
      <c r="H39" s="17"/>
      <c r="I39" s="17"/>
      <c r="J39" s="17"/>
      <c r="K39" s="17"/>
    </row>
    <row r="40" spans="1:11" hidden="1" x14ac:dyDescent="0.25">
      <c r="A40" s="4" t="s">
        <v>92</v>
      </c>
      <c r="B40" s="4"/>
      <c r="C40" s="4"/>
      <c r="D40" s="4"/>
      <c r="E40" s="4"/>
      <c r="F40" s="4"/>
      <c r="G40" s="17"/>
      <c r="H40" s="17"/>
      <c r="I40" s="17"/>
      <c r="J40" s="17"/>
      <c r="K40" s="17"/>
    </row>
    <row r="41" spans="1:11" hidden="1" x14ac:dyDescent="0.25">
      <c r="A41" s="4" t="s">
        <v>93</v>
      </c>
      <c r="B41" s="4"/>
      <c r="C41" s="4"/>
      <c r="D41" s="4"/>
      <c r="E41" s="4"/>
      <c r="F41" s="4"/>
      <c r="G41" s="17"/>
      <c r="H41" s="17"/>
      <c r="I41" s="17"/>
      <c r="J41" s="17"/>
      <c r="K41" s="17"/>
    </row>
    <row r="42" spans="1:11" hidden="1" x14ac:dyDescent="0.25">
      <c r="A42" s="4" t="s">
        <v>94</v>
      </c>
      <c r="B42" s="4"/>
      <c r="C42" s="4"/>
      <c r="D42" s="4"/>
      <c r="E42" s="4"/>
      <c r="F42" s="4"/>
      <c r="G42" s="17"/>
      <c r="H42" s="17"/>
      <c r="I42" s="17"/>
      <c r="J42" s="17"/>
      <c r="K42" s="17"/>
    </row>
    <row r="43" spans="1:11" hidden="1" x14ac:dyDescent="0.25">
      <c r="A43" s="4" t="s">
        <v>95</v>
      </c>
      <c r="B43" s="4"/>
      <c r="C43" s="4"/>
      <c r="D43" s="4"/>
      <c r="E43" s="4"/>
      <c r="F43" s="4"/>
      <c r="G43" s="17"/>
      <c r="H43" s="17"/>
      <c r="I43" s="17"/>
      <c r="J43" s="17"/>
      <c r="K43" s="17"/>
    </row>
    <row r="44" spans="1:11" hidden="1" x14ac:dyDescent="0.25">
      <c r="A44" s="4" t="s">
        <v>96</v>
      </c>
      <c r="B44" s="4"/>
      <c r="C44" s="4"/>
      <c r="D44" s="4"/>
      <c r="E44" s="4"/>
      <c r="F44" s="4"/>
      <c r="G44" s="17"/>
      <c r="H44" s="17"/>
      <c r="I44" s="17"/>
      <c r="J44" s="17"/>
      <c r="K44" s="17"/>
    </row>
    <row r="45" spans="1:11" hidden="1" x14ac:dyDescent="0.25">
      <c r="A45" s="64" t="s">
        <v>97</v>
      </c>
      <c r="B45" s="63"/>
      <c r="C45" s="63"/>
      <c r="D45" s="63"/>
      <c r="E45" s="63"/>
      <c r="F45" s="63"/>
      <c r="G45" s="17"/>
      <c r="H45" s="17"/>
      <c r="I45" s="17"/>
      <c r="J45" s="17"/>
      <c r="K45" s="17"/>
    </row>
    <row r="46" spans="1:11" hidden="1" x14ac:dyDescent="0.25">
      <c r="A46" s="63" t="s">
        <v>98</v>
      </c>
      <c r="B46" s="63"/>
      <c r="C46" s="63"/>
      <c r="D46" s="63"/>
      <c r="E46" s="63"/>
      <c r="F46" s="63"/>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1" t="s">
        <v>99</v>
      </c>
      <c r="B48" s="63"/>
      <c r="C48" s="63"/>
      <c r="D48" s="63"/>
      <c r="E48" s="63"/>
      <c r="F48" s="63"/>
      <c r="G48" s="17"/>
      <c r="H48" s="17"/>
      <c r="I48" s="17"/>
      <c r="J48" s="17"/>
      <c r="K48" s="17"/>
    </row>
    <row r="49" spans="1:11" ht="25" hidden="1" x14ac:dyDescent="0.25">
      <c r="A49" s="81" t="s">
        <v>100</v>
      </c>
      <c r="B49" s="63"/>
      <c r="C49" s="63"/>
      <c r="D49" s="63"/>
      <c r="E49" s="63"/>
      <c r="F49" s="63"/>
      <c r="G49" s="17"/>
      <c r="H49" s="17"/>
      <c r="I49" s="17"/>
      <c r="J49" s="17"/>
      <c r="K49" s="17"/>
    </row>
    <row r="50" spans="1:11" ht="25" hidden="1" x14ac:dyDescent="0.25">
      <c r="A50" s="82" t="s">
        <v>101</v>
      </c>
      <c r="B50" s="4"/>
      <c r="C50" s="4"/>
      <c r="D50" s="4"/>
      <c r="E50" s="4"/>
      <c r="F50" s="4"/>
      <c r="G50" s="17"/>
      <c r="H50" s="17"/>
      <c r="I50" s="17"/>
      <c r="J50" s="17"/>
      <c r="K50" s="17"/>
    </row>
    <row r="51" spans="1:11" ht="25" hidden="1" x14ac:dyDescent="0.25">
      <c r="A51" s="82" t="s">
        <v>102</v>
      </c>
      <c r="B51" s="4"/>
      <c r="C51" s="4"/>
      <c r="D51" s="4"/>
      <c r="E51" s="4"/>
      <c r="F51" s="4"/>
      <c r="G51" s="17"/>
      <c r="H51" s="17"/>
      <c r="I51" s="17"/>
      <c r="J51" s="17"/>
      <c r="K51" s="17"/>
    </row>
    <row r="52" spans="1:11" ht="37.5" hidden="1" x14ac:dyDescent="0.3">
      <c r="A52" s="82" t="s">
        <v>103</v>
      </c>
      <c r="B52" s="74"/>
      <c r="C52" s="74"/>
      <c r="D52" s="74"/>
      <c r="E52" s="11"/>
      <c r="F52" s="11"/>
      <c r="G52" s="17"/>
      <c r="H52" s="17"/>
      <c r="I52" s="17"/>
      <c r="J52" s="17"/>
      <c r="K52" s="17"/>
    </row>
    <row r="53" spans="1:11" ht="13" hidden="1" x14ac:dyDescent="0.3">
      <c r="A53" s="79" t="s">
        <v>104</v>
      </c>
      <c r="B53" s="73"/>
      <c r="C53" s="73"/>
      <c r="D53" s="73"/>
      <c r="E53" s="10"/>
      <c r="F53" s="10" t="b">
        <v>1</v>
      </c>
      <c r="G53" s="17"/>
      <c r="H53" s="17"/>
      <c r="I53" s="17"/>
      <c r="J53" s="17"/>
      <c r="K53" s="17"/>
    </row>
    <row r="54" spans="1:11" ht="13" hidden="1" x14ac:dyDescent="0.3">
      <c r="A54" s="80" t="s">
        <v>105</v>
      </c>
      <c r="B54" s="79"/>
      <c r="C54" s="79"/>
      <c r="D54" s="79"/>
      <c r="E54" s="10"/>
      <c r="F54" s="10" t="b">
        <v>0</v>
      </c>
      <c r="G54" s="17"/>
      <c r="H54" s="17"/>
      <c r="I54" s="17"/>
      <c r="J54" s="17"/>
      <c r="K54" s="17"/>
    </row>
    <row r="55" spans="1:11" ht="13" hidden="1" x14ac:dyDescent="0.25">
      <c r="A55" s="83"/>
      <c r="B55" s="75">
        <f>COUNT(Travel!B12:B30)</f>
        <v>18</v>
      </c>
      <c r="C55" s="75"/>
      <c r="D55" s="75">
        <f>COUNTIF(Travel!D12:D30,"*")</f>
        <v>18</v>
      </c>
      <c r="E55" s="76"/>
      <c r="F55" s="76" t="b">
        <f>MIN(B55,D55)=MAX(B55,D55)</f>
        <v>1</v>
      </c>
      <c r="G55" s="17"/>
      <c r="H55" s="17"/>
      <c r="I55" s="17"/>
      <c r="J55" s="17"/>
      <c r="K55" s="17"/>
    </row>
    <row r="56" spans="1:11" ht="13" hidden="1" x14ac:dyDescent="0.25">
      <c r="A56" s="83" t="s">
        <v>106</v>
      </c>
      <c r="B56" s="75">
        <f>COUNT(Travel!B65:B69)</f>
        <v>4</v>
      </c>
      <c r="C56" s="75"/>
      <c r="D56" s="75">
        <f>COUNTIF(Travel!D35:D69,"*")</f>
        <v>34</v>
      </c>
      <c r="E56" s="76"/>
      <c r="F56" s="76" t="b">
        <f>MIN(B56,D56)=MAX(B56,D56)</f>
        <v>0</v>
      </c>
    </row>
    <row r="57" spans="1:11" ht="13" hidden="1" x14ac:dyDescent="0.3">
      <c r="A57" s="84"/>
      <c r="B57" s="75">
        <f>COUNT(Travel!B74:B83)</f>
        <v>1</v>
      </c>
      <c r="C57" s="75"/>
      <c r="D57" s="75">
        <f>COUNTIF(Travel!D74:D83,"*")</f>
        <v>0</v>
      </c>
      <c r="E57" s="76"/>
      <c r="F57" s="76" t="b">
        <f>MIN(B57,D57)=MAX(B57,D57)</f>
        <v>0</v>
      </c>
    </row>
    <row r="58" spans="1:11" ht="13" hidden="1" x14ac:dyDescent="0.3">
      <c r="A58" s="85" t="s">
        <v>107</v>
      </c>
      <c r="B58" s="77">
        <f>COUNT(Hospitality!B11:B24)</f>
        <v>1</v>
      </c>
      <c r="C58" s="77"/>
      <c r="D58" s="77">
        <f>COUNTIF(Hospitality!D11:D24,"*")</f>
        <v>1</v>
      </c>
      <c r="E58" s="78"/>
      <c r="F58" s="78" t="b">
        <f>MIN(B58,D58)=MAX(B58,D58)</f>
        <v>1</v>
      </c>
    </row>
    <row r="59" spans="1:11" ht="13" hidden="1" x14ac:dyDescent="0.3">
      <c r="A59" s="86" t="s">
        <v>108</v>
      </c>
      <c r="B59" s="76">
        <f>COUNT('All other expenses'!B11:B24)</f>
        <v>1</v>
      </c>
      <c r="C59" s="76"/>
      <c r="D59" s="76">
        <f>COUNTIF('All other expenses'!D11:D24,"*")</f>
        <v>1</v>
      </c>
      <c r="E59" s="76"/>
      <c r="F59" s="76" t="b">
        <f>MIN(B59,D59)=MAX(B59,D59)</f>
        <v>1</v>
      </c>
    </row>
    <row r="60" spans="1:11" ht="13" hidden="1" x14ac:dyDescent="0.3">
      <c r="A60" s="85" t="s">
        <v>109</v>
      </c>
      <c r="B60" s="77">
        <f>COUNTIF('Gifts and benefits'!B11:B24,"*")</f>
        <v>1</v>
      </c>
      <c r="C60" s="77">
        <f>COUNTIF('Gifts and benefits'!C11:C24,"*")</f>
        <v>1</v>
      </c>
      <c r="D60" s="77"/>
      <c r="E60" s="77">
        <f>COUNTA('Gifts and benefits'!E11:E24)</f>
        <v>1</v>
      </c>
      <c r="F60" s="78"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16"/>
  <sheetViews>
    <sheetView topLeftCell="A66" zoomScaleNormal="100" workbookViewId="0">
      <selection activeCell="C26" sqref="C26"/>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2" t="s">
        <v>110</v>
      </c>
      <c r="B1" s="142"/>
      <c r="C1" s="142"/>
      <c r="D1" s="142"/>
      <c r="E1" s="142"/>
      <c r="F1" s="17"/>
    </row>
    <row r="2" spans="1:6" ht="21" customHeight="1" x14ac:dyDescent="0.25">
      <c r="A2" s="3" t="s">
        <v>111</v>
      </c>
      <c r="B2" s="140" t="str">
        <f>'Summary and sign-off'!B2:F2</f>
        <v>National Emergency Management Agency</v>
      </c>
      <c r="C2" s="140"/>
      <c r="D2" s="140"/>
      <c r="E2" s="140"/>
      <c r="F2" s="17"/>
    </row>
    <row r="3" spans="1:6" ht="31" x14ac:dyDescent="0.25">
      <c r="A3" s="3" t="s">
        <v>112</v>
      </c>
      <c r="B3" s="140" t="str">
        <f>'Summary and sign-off'!B3:F3</f>
        <v xml:space="preserve">Dave Gawn </v>
      </c>
      <c r="C3" s="140"/>
      <c r="D3" s="140"/>
      <c r="E3" s="140"/>
      <c r="F3" s="17"/>
    </row>
    <row r="4" spans="1:6" ht="21" customHeight="1" x14ac:dyDescent="0.25">
      <c r="A4" s="3" t="s">
        <v>113</v>
      </c>
      <c r="B4" s="140">
        <f>'Summary and sign-off'!B4:F4</f>
        <v>45108</v>
      </c>
      <c r="C4" s="140"/>
      <c r="D4" s="140"/>
      <c r="E4" s="140"/>
      <c r="F4" s="17"/>
    </row>
    <row r="5" spans="1:6" ht="21" customHeight="1" x14ac:dyDescent="0.25">
      <c r="A5" s="3" t="s">
        <v>114</v>
      </c>
      <c r="B5" s="140">
        <f>'Summary and sign-off'!B5:F5</f>
        <v>45473</v>
      </c>
      <c r="C5" s="140"/>
      <c r="D5" s="140"/>
      <c r="E5" s="140"/>
      <c r="F5" s="17"/>
    </row>
    <row r="6" spans="1:6" ht="21" customHeight="1" x14ac:dyDescent="0.25">
      <c r="A6" s="3" t="s">
        <v>115</v>
      </c>
      <c r="B6" s="135" t="s">
        <v>82</v>
      </c>
      <c r="C6" s="135"/>
      <c r="D6" s="135"/>
      <c r="E6" s="135"/>
      <c r="F6" s="17"/>
    </row>
    <row r="7" spans="1:6" ht="21" customHeight="1" x14ac:dyDescent="0.25">
      <c r="A7" s="3" t="s">
        <v>56</v>
      </c>
      <c r="B7" s="135" t="s">
        <v>84</v>
      </c>
      <c r="C7" s="135"/>
      <c r="D7" s="135"/>
      <c r="E7" s="135"/>
      <c r="F7" s="17"/>
    </row>
    <row r="8" spans="1:6" ht="36" customHeight="1" x14ac:dyDescent="0.3">
      <c r="A8" s="144" t="s">
        <v>116</v>
      </c>
      <c r="B8" s="145"/>
      <c r="C8" s="145"/>
      <c r="D8" s="145"/>
      <c r="E8" s="145"/>
      <c r="F8" s="19"/>
    </row>
    <row r="9" spans="1:6" ht="36" customHeight="1" x14ac:dyDescent="0.3">
      <c r="A9" s="146" t="s">
        <v>117</v>
      </c>
      <c r="B9" s="147"/>
      <c r="C9" s="147"/>
      <c r="D9" s="147"/>
      <c r="E9" s="147"/>
      <c r="F9" s="19"/>
    </row>
    <row r="10" spans="1:6" ht="24.75" customHeight="1" x14ac:dyDescent="0.35">
      <c r="A10" s="143" t="s">
        <v>118</v>
      </c>
      <c r="B10" s="148"/>
      <c r="C10" s="143"/>
      <c r="D10" s="143"/>
      <c r="E10" s="143"/>
      <c r="F10" s="29"/>
    </row>
    <row r="11" spans="1:6" ht="28.5" customHeight="1" x14ac:dyDescent="0.25">
      <c r="A11" s="24" t="s">
        <v>119</v>
      </c>
      <c r="B11" s="24" t="s">
        <v>120</v>
      </c>
      <c r="C11" s="24" t="s">
        <v>121</v>
      </c>
      <c r="D11" s="24" t="s">
        <v>122</v>
      </c>
      <c r="E11" s="24" t="s">
        <v>123</v>
      </c>
      <c r="F11" s="30"/>
    </row>
    <row r="12" spans="1:6" s="2" customFormat="1" x14ac:dyDescent="0.25">
      <c r="A12" s="132">
        <v>45137</v>
      </c>
      <c r="B12" s="118">
        <v>3553.74</v>
      </c>
      <c r="C12" s="119" t="s">
        <v>222</v>
      </c>
      <c r="D12" s="119" t="s">
        <v>183</v>
      </c>
      <c r="E12" s="120" t="s">
        <v>223</v>
      </c>
      <c r="F12" s="1"/>
    </row>
    <row r="13" spans="1:6" s="2" customFormat="1" x14ac:dyDescent="0.25">
      <c r="A13" s="132">
        <v>45139</v>
      </c>
      <c r="B13" s="118">
        <v>1690.1</v>
      </c>
      <c r="C13" s="119" t="s">
        <v>222</v>
      </c>
      <c r="D13" s="119" t="s">
        <v>187</v>
      </c>
      <c r="E13" s="120" t="s">
        <v>224</v>
      </c>
      <c r="F13" s="1"/>
    </row>
    <row r="14" spans="1:6" s="2" customFormat="1" x14ac:dyDescent="0.25">
      <c r="A14" s="132">
        <v>45141</v>
      </c>
      <c r="B14" s="118">
        <v>485.76</v>
      </c>
      <c r="C14" s="119" t="s">
        <v>222</v>
      </c>
      <c r="D14" s="119" t="s">
        <v>187</v>
      </c>
      <c r="E14" s="120" t="s">
        <v>225</v>
      </c>
      <c r="F14" s="1"/>
    </row>
    <row r="15" spans="1:6" s="2" customFormat="1" ht="25" x14ac:dyDescent="0.25">
      <c r="A15" s="133">
        <v>45158</v>
      </c>
      <c r="B15" s="118">
        <v>1643.15</v>
      </c>
      <c r="C15" s="119" t="s">
        <v>226</v>
      </c>
      <c r="D15" s="119" t="s">
        <v>183</v>
      </c>
      <c r="E15" s="120" t="s">
        <v>227</v>
      </c>
      <c r="F15" s="1"/>
    </row>
    <row r="16" spans="1:6" s="2" customFormat="1" ht="25" x14ac:dyDescent="0.25">
      <c r="A16" s="133">
        <v>45158</v>
      </c>
      <c r="B16" s="118">
        <v>1171.27</v>
      </c>
      <c r="C16" s="119" t="s">
        <v>226</v>
      </c>
      <c r="D16" s="119" t="s">
        <v>187</v>
      </c>
      <c r="E16" s="120" t="s">
        <v>227</v>
      </c>
      <c r="F16" s="1"/>
    </row>
    <row r="17" spans="1:6" s="2" customFormat="1" ht="25" x14ac:dyDescent="0.25">
      <c r="A17" s="133">
        <v>45160</v>
      </c>
      <c r="B17" s="118">
        <v>28.17</v>
      </c>
      <c r="C17" s="119" t="s">
        <v>226</v>
      </c>
      <c r="D17" s="119" t="s">
        <v>206</v>
      </c>
      <c r="E17" s="120" t="s">
        <v>227</v>
      </c>
      <c r="F17" s="1"/>
    </row>
    <row r="18" spans="1:6" s="2" customFormat="1" ht="25" x14ac:dyDescent="0.25">
      <c r="A18" s="133">
        <v>45161</v>
      </c>
      <c r="B18" s="118">
        <v>65.47</v>
      </c>
      <c r="C18" s="119" t="s">
        <v>226</v>
      </c>
      <c r="D18" s="119" t="s">
        <v>228</v>
      </c>
      <c r="E18" s="120" t="s">
        <v>227</v>
      </c>
      <c r="F18" s="1"/>
    </row>
    <row r="19" spans="1:6" s="2" customFormat="1" ht="25" x14ac:dyDescent="0.25">
      <c r="A19" s="133">
        <v>45161</v>
      </c>
      <c r="B19" s="118">
        <v>16.41</v>
      </c>
      <c r="C19" s="119" t="s">
        <v>226</v>
      </c>
      <c r="D19" s="119" t="s">
        <v>229</v>
      </c>
      <c r="E19" s="120" t="s">
        <v>227</v>
      </c>
      <c r="F19" s="1"/>
    </row>
    <row r="20" spans="1:6" s="2" customFormat="1" ht="25" x14ac:dyDescent="0.25">
      <c r="A20" s="133">
        <v>45140</v>
      </c>
      <c r="B20" s="118">
        <v>28.12</v>
      </c>
      <c r="C20" s="119" t="s">
        <v>226</v>
      </c>
      <c r="D20" s="119" t="s">
        <v>230</v>
      </c>
      <c r="E20" s="120" t="s">
        <v>178</v>
      </c>
      <c r="F20" s="1"/>
    </row>
    <row r="21" spans="1:6" s="2" customFormat="1" x14ac:dyDescent="0.25">
      <c r="A21" s="133">
        <v>45313</v>
      </c>
      <c r="B21" s="118">
        <v>3356.33</v>
      </c>
      <c r="C21" s="119" t="s">
        <v>231</v>
      </c>
      <c r="D21" s="119" t="s">
        <v>183</v>
      </c>
      <c r="E21" s="120" t="s">
        <v>246</v>
      </c>
      <c r="F21" s="1"/>
    </row>
    <row r="22" spans="1:6" s="2" customFormat="1" x14ac:dyDescent="0.25">
      <c r="A22" s="117">
        <v>45313</v>
      </c>
      <c r="B22" s="118">
        <v>558.24</v>
      </c>
      <c r="C22" s="119" t="s">
        <v>231</v>
      </c>
      <c r="D22" s="119" t="s">
        <v>187</v>
      </c>
      <c r="E22" s="120" t="s">
        <v>232</v>
      </c>
      <c r="F22" s="1"/>
    </row>
    <row r="23" spans="1:6" s="2" customFormat="1" x14ac:dyDescent="0.25">
      <c r="A23" s="117">
        <v>45313</v>
      </c>
      <c r="B23" s="118">
        <v>241.08</v>
      </c>
      <c r="C23" s="119" t="s">
        <v>247</v>
      </c>
      <c r="D23" s="119" t="s">
        <v>233</v>
      </c>
      <c r="E23" s="120" t="s">
        <v>232</v>
      </c>
      <c r="F23" s="1"/>
    </row>
    <row r="24" spans="1:6" s="2" customFormat="1" ht="25" x14ac:dyDescent="0.25">
      <c r="A24" s="117">
        <v>45413</v>
      </c>
      <c r="B24" s="118">
        <v>2200.11</v>
      </c>
      <c r="C24" s="119" t="s">
        <v>234</v>
      </c>
      <c r="D24" s="119" t="s">
        <v>183</v>
      </c>
      <c r="E24" s="120" t="s">
        <v>235</v>
      </c>
      <c r="F24" s="1"/>
    </row>
    <row r="25" spans="1:6" s="2" customFormat="1" ht="25" x14ac:dyDescent="0.25">
      <c r="A25" s="117">
        <v>45413</v>
      </c>
      <c r="B25" s="118">
        <v>512.57000000000005</v>
      </c>
      <c r="C25" s="119" t="s">
        <v>234</v>
      </c>
      <c r="D25" s="119" t="s">
        <v>187</v>
      </c>
      <c r="E25" s="120" t="s">
        <v>235</v>
      </c>
      <c r="F25" s="1"/>
    </row>
    <row r="26" spans="1:6" s="2" customFormat="1" ht="25" x14ac:dyDescent="0.25">
      <c r="A26" s="117">
        <v>45421</v>
      </c>
      <c r="B26" s="118">
        <v>1484.86</v>
      </c>
      <c r="C26" s="119" t="s">
        <v>242</v>
      </c>
      <c r="D26" s="119" t="s">
        <v>187</v>
      </c>
      <c r="E26" s="120" t="s">
        <v>237</v>
      </c>
      <c r="F26" s="1"/>
    </row>
    <row r="27" spans="1:6" s="2" customFormat="1" x14ac:dyDescent="0.25">
      <c r="A27" s="117">
        <v>45420</v>
      </c>
      <c r="B27" s="118">
        <v>4994.17</v>
      </c>
      <c r="C27" s="119" t="s">
        <v>236</v>
      </c>
      <c r="D27" s="119" t="s">
        <v>183</v>
      </c>
      <c r="E27" s="120" t="s">
        <v>237</v>
      </c>
      <c r="F27" s="1"/>
    </row>
    <row r="28" spans="1:6" s="2" customFormat="1" x14ac:dyDescent="0.25">
      <c r="A28" s="132">
        <v>45406</v>
      </c>
      <c r="B28" s="118">
        <v>871.92</v>
      </c>
      <c r="C28" s="119" t="s">
        <v>238</v>
      </c>
      <c r="D28" s="119" t="s">
        <v>187</v>
      </c>
      <c r="E28" s="120" t="s">
        <v>239</v>
      </c>
      <c r="F28" s="1"/>
    </row>
    <row r="29" spans="1:6" s="2" customFormat="1" x14ac:dyDescent="0.25">
      <c r="A29" s="121">
        <v>45473</v>
      </c>
      <c r="B29" s="118">
        <v>805</v>
      </c>
      <c r="C29" s="119" t="s">
        <v>240</v>
      </c>
      <c r="D29" s="119" t="s">
        <v>241</v>
      </c>
      <c r="E29" s="120" t="s">
        <v>220</v>
      </c>
      <c r="F29" s="1"/>
    </row>
    <row r="30" spans="1:6" s="2" customFormat="1" hidden="1" x14ac:dyDescent="0.25">
      <c r="A30" s="104"/>
      <c r="B30" s="105"/>
      <c r="C30" s="106"/>
      <c r="D30" s="106"/>
      <c r="E30" s="107"/>
      <c r="F30" s="1"/>
    </row>
    <row r="31" spans="1:6" ht="19.5" customHeight="1" x14ac:dyDescent="0.25">
      <c r="A31" s="71" t="s">
        <v>124</v>
      </c>
      <c r="B31" s="72">
        <f>SUM(B12:B30)</f>
        <v>23706.47</v>
      </c>
      <c r="C31" s="128" t="str">
        <f>IF(SUBTOTAL(3,B12:B30)=SUBTOTAL(103,B12:B30),'Summary and sign-off'!$A$48,'Summary and sign-off'!$A$49)</f>
        <v>Check - there are no hidden rows with data</v>
      </c>
      <c r="D31" s="141" t="str">
        <f>IF('Summary and sign-off'!F55='Summary and sign-off'!F54,'Summary and sign-off'!A51,'Summary and sign-off'!A50)</f>
        <v>Check - each entry provides sufficient information</v>
      </c>
      <c r="E31" s="141"/>
      <c r="F31" s="17"/>
    </row>
    <row r="32" spans="1:6" ht="10.5" customHeight="1" x14ac:dyDescent="0.3">
      <c r="A32" s="17"/>
      <c r="B32" s="19"/>
      <c r="C32" s="17"/>
      <c r="D32" s="17"/>
      <c r="E32" s="17"/>
      <c r="F32" s="17"/>
    </row>
    <row r="33" spans="1:6" ht="24.75" customHeight="1" x14ac:dyDescent="0.35">
      <c r="A33" s="143" t="s">
        <v>125</v>
      </c>
      <c r="B33" s="143"/>
      <c r="C33" s="143"/>
      <c r="D33" s="143"/>
      <c r="E33" s="143"/>
      <c r="F33" s="29"/>
    </row>
    <row r="34" spans="1:6" ht="32.5" customHeight="1" x14ac:dyDescent="0.25">
      <c r="A34" s="24" t="s">
        <v>119</v>
      </c>
      <c r="B34" s="24" t="s">
        <v>63</v>
      </c>
      <c r="C34" s="24" t="s">
        <v>126</v>
      </c>
      <c r="D34" s="24" t="s">
        <v>122</v>
      </c>
      <c r="E34" s="24" t="s">
        <v>123</v>
      </c>
      <c r="F34" s="30"/>
    </row>
    <row r="35" spans="1:6" s="2" customFormat="1" ht="25" x14ac:dyDescent="0.25">
      <c r="A35" s="132">
        <v>45114</v>
      </c>
      <c r="B35" s="118">
        <v>535.15</v>
      </c>
      <c r="C35" s="119" t="s">
        <v>182</v>
      </c>
      <c r="D35" s="119" t="s">
        <v>183</v>
      </c>
      <c r="E35" s="120" t="s">
        <v>184</v>
      </c>
      <c r="F35" s="1"/>
    </row>
    <row r="36" spans="1:6" s="2" customFormat="1" ht="25" x14ac:dyDescent="0.25">
      <c r="A36" s="132">
        <v>45114</v>
      </c>
      <c r="B36" s="118">
        <v>36.369999999999997</v>
      </c>
      <c r="C36" s="119" t="s">
        <v>182</v>
      </c>
      <c r="D36" s="119" t="s">
        <v>185</v>
      </c>
      <c r="E36" s="120" t="s">
        <v>184</v>
      </c>
      <c r="F36" s="1"/>
    </row>
    <row r="37" spans="1:6" s="2" customFormat="1" x14ac:dyDescent="0.25">
      <c r="A37" s="132">
        <v>45138</v>
      </c>
      <c r="B37" s="118">
        <v>315.35000000000002</v>
      </c>
      <c r="C37" s="119" t="s">
        <v>186</v>
      </c>
      <c r="D37" s="119" t="s">
        <v>187</v>
      </c>
      <c r="E37" s="120" t="s">
        <v>188</v>
      </c>
      <c r="F37" s="1"/>
    </row>
    <row r="38" spans="1:6" s="2" customFormat="1" x14ac:dyDescent="0.25">
      <c r="A38" s="133">
        <v>45175</v>
      </c>
      <c r="B38" s="118">
        <v>450.79</v>
      </c>
      <c r="C38" s="119" t="s">
        <v>189</v>
      </c>
      <c r="D38" s="119" t="s">
        <v>183</v>
      </c>
      <c r="E38" s="120" t="s">
        <v>190</v>
      </c>
      <c r="F38" s="1"/>
    </row>
    <row r="39" spans="1:6" s="2" customFormat="1" x14ac:dyDescent="0.25">
      <c r="A39" s="133">
        <v>45175</v>
      </c>
      <c r="B39" s="118">
        <v>59.24</v>
      </c>
      <c r="C39" s="119" t="s">
        <v>189</v>
      </c>
      <c r="D39" s="119" t="s">
        <v>191</v>
      </c>
      <c r="E39" s="120" t="s">
        <v>190</v>
      </c>
      <c r="F39" s="1"/>
    </row>
    <row r="40" spans="1:6" s="2" customFormat="1" x14ac:dyDescent="0.25">
      <c r="A40" s="117">
        <v>45176</v>
      </c>
      <c r="B40" s="118">
        <v>863.25</v>
      </c>
      <c r="C40" s="119" t="s">
        <v>192</v>
      </c>
      <c r="D40" s="119" t="s">
        <v>183</v>
      </c>
      <c r="E40" s="120" t="s">
        <v>193</v>
      </c>
      <c r="F40" s="1"/>
    </row>
    <row r="41" spans="1:6" s="2" customFormat="1" x14ac:dyDescent="0.25">
      <c r="A41" s="117">
        <v>45176</v>
      </c>
      <c r="B41" s="118">
        <v>180</v>
      </c>
      <c r="C41" s="119" t="s">
        <v>192</v>
      </c>
      <c r="D41" s="119" t="s">
        <v>187</v>
      </c>
      <c r="E41" s="120" t="s">
        <v>193</v>
      </c>
      <c r="F41" s="1"/>
    </row>
    <row r="42" spans="1:6" s="2" customFormat="1" x14ac:dyDescent="0.25">
      <c r="A42" s="117">
        <v>45176</v>
      </c>
      <c r="B42" s="118">
        <v>37.39</v>
      </c>
      <c r="C42" s="119" t="s">
        <v>192</v>
      </c>
      <c r="D42" s="119" t="s">
        <v>185</v>
      </c>
      <c r="E42" s="120" t="s">
        <v>193</v>
      </c>
      <c r="F42" s="1"/>
    </row>
    <row r="43" spans="1:6" s="2" customFormat="1" x14ac:dyDescent="0.25">
      <c r="A43" s="117">
        <v>45176</v>
      </c>
      <c r="B43" s="118">
        <v>47.8</v>
      </c>
      <c r="C43" s="119" t="s">
        <v>192</v>
      </c>
      <c r="D43" s="119" t="s">
        <v>194</v>
      </c>
      <c r="E43" s="120" t="s">
        <v>193</v>
      </c>
      <c r="F43" s="1"/>
    </row>
    <row r="44" spans="1:6" s="2" customFormat="1" x14ac:dyDescent="0.25">
      <c r="A44" s="117">
        <v>45176</v>
      </c>
      <c r="B44" s="118">
        <v>63.53</v>
      </c>
      <c r="C44" s="119" t="s">
        <v>192</v>
      </c>
      <c r="D44" s="119" t="s">
        <v>191</v>
      </c>
      <c r="E44" s="120" t="s">
        <v>193</v>
      </c>
      <c r="F44" s="1"/>
    </row>
    <row r="45" spans="1:6" s="2" customFormat="1" x14ac:dyDescent="0.25">
      <c r="A45" s="117">
        <v>45209</v>
      </c>
      <c r="B45" s="118">
        <v>328.91</v>
      </c>
      <c r="C45" s="119" t="s">
        <v>195</v>
      </c>
      <c r="D45" s="119" t="s">
        <v>183</v>
      </c>
      <c r="E45" s="120" t="s">
        <v>188</v>
      </c>
      <c r="F45" s="1"/>
    </row>
    <row r="46" spans="1:6" s="2" customFormat="1" x14ac:dyDescent="0.25">
      <c r="A46" s="117">
        <v>45209</v>
      </c>
      <c r="B46" s="118">
        <v>55.25</v>
      </c>
      <c r="C46" s="119" t="s">
        <v>195</v>
      </c>
      <c r="D46" s="119" t="s">
        <v>191</v>
      </c>
      <c r="E46" s="120" t="s">
        <v>188</v>
      </c>
      <c r="F46" s="1"/>
    </row>
    <row r="47" spans="1:6" s="2" customFormat="1" x14ac:dyDescent="0.25">
      <c r="A47" s="117">
        <v>45209</v>
      </c>
      <c r="B47" s="118">
        <v>19.13</v>
      </c>
      <c r="C47" s="119" t="s">
        <v>195</v>
      </c>
      <c r="D47" s="119" t="s">
        <v>196</v>
      </c>
      <c r="E47" s="120" t="s">
        <v>188</v>
      </c>
      <c r="F47" s="1"/>
    </row>
    <row r="48" spans="1:6" s="2" customFormat="1" x14ac:dyDescent="0.25">
      <c r="A48" s="117">
        <v>45261</v>
      </c>
      <c r="B48" s="118">
        <v>736.28</v>
      </c>
      <c r="C48" s="119" t="s">
        <v>197</v>
      </c>
      <c r="D48" s="119" t="s">
        <v>183</v>
      </c>
      <c r="E48" s="120" t="s">
        <v>190</v>
      </c>
      <c r="F48" s="1"/>
    </row>
    <row r="49" spans="1:6" s="2" customFormat="1" x14ac:dyDescent="0.25">
      <c r="A49" s="132">
        <v>45336</v>
      </c>
      <c r="B49" s="118">
        <v>691.96</v>
      </c>
      <c r="C49" s="119" t="s">
        <v>198</v>
      </c>
      <c r="D49" s="119" t="s">
        <v>183</v>
      </c>
      <c r="E49" s="120" t="s">
        <v>199</v>
      </c>
      <c r="F49" s="1"/>
    </row>
    <row r="50" spans="1:6" s="2" customFormat="1" x14ac:dyDescent="0.25">
      <c r="A50" s="117">
        <v>45337</v>
      </c>
      <c r="B50" s="118">
        <v>792.52</v>
      </c>
      <c r="C50" s="119" t="s">
        <v>200</v>
      </c>
      <c r="D50" s="119" t="s">
        <v>183</v>
      </c>
      <c r="E50" s="120" t="s">
        <v>201</v>
      </c>
      <c r="F50" s="1"/>
    </row>
    <row r="51" spans="1:6" s="2" customFormat="1" x14ac:dyDescent="0.25">
      <c r="A51" s="117">
        <v>45337</v>
      </c>
      <c r="B51" s="118">
        <v>182.61</v>
      </c>
      <c r="C51" s="119" t="s">
        <v>200</v>
      </c>
      <c r="D51" s="119" t="s">
        <v>187</v>
      </c>
      <c r="E51" s="120" t="s">
        <v>202</v>
      </c>
      <c r="F51" s="1"/>
    </row>
    <row r="52" spans="1:6" s="2" customFormat="1" x14ac:dyDescent="0.25">
      <c r="A52" s="117">
        <v>45337</v>
      </c>
      <c r="B52" s="118">
        <v>57.44</v>
      </c>
      <c r="C52" s="119" t="s">
        <v>200</v>
      </c>
      <c r="D52" s="119" t="s">
        <v>203</v>
      </c>
      <c r="E52" s="120" t="s">
        <v>204</v>
      </c>
      <c r="F52" s="1"/>
    </row>
    <row r="53" spans="1:6" s="2" customFormat="1" ht="25" x14ac:dyDescent="0.25">
      <c r="A53" s="117">
        <v>45344</v>
      </c>
      <c r="B53" s="118">
        <v>776.44</v>
      </c>
      <c r="C53" s="119" t="s">
        <v>221</v>
      </c>
      <c r="D53" s="119" t="s">
        <v>183</v>
      </c>
      <c r="E53" s="120" t="s">
        <v>202</v>
      </c>
      <c r="F53" s="1"/>
    </row>
    <row r="54" spans="1:6" s="2" customFormat="1" ht="25" x14ac:dyDescent="0.25">
      <c r="A54" s="117">
        <v>45344</v>
      </c>
      <c r="B54" s="118">
        <v>30.96</v>
      </c>
      <c r="C54" s="119" t="s">
        <v>205</v>
      </c>
      <c r="D54" s="119" t="s">
        <v>206</v>
      </c>
      <c r="E54" s="120" t="s">
        <v>178</v>
      </c>
      <c r="F54" s="1"/>
    </row>
    <row r="55" spans="1:6" s="2" customFormat="1" ht="25" x14ac:dyDescent="0.25">
      <c r="A55" s="117">
        <v>45371</v>
      </c>
      <c r="B55" s="118">
        <v>736.28</v>
      </c>
      <c r="C55" s="119" t="s">
        <v>207</v>
      </c>
      <c r="D55" s="119" t="s">
        <v>183</v>
      </c>
      <c r="E55" s="120" t="s">
        <v>190</v>
      </c>
      <c r="F55" s="1"/>
    </row>
    <row r="56" spans="1:6" s="2" customFormat="1" ht="25" x14ac:dyDescent="0.25">
      <c r="A56" s="117">
        <v>45371</v>
      </c>
      <c r="B56" s="118">
        <v>365.22</v>
      </c>
      <c r="C56" s="119" t="s">
        <v>207</v>
      </c>
      <c r="D56" s="119" t="s">
        <v>187</v>
      </c>
      <c r="E56" s="120" t="s">
        <v>190</v>
      </c>
      <c r="F56" s="1"/>
    </row>
    <row r="57" spans="1:6" s="2" customFormat="1" ht="25" x14ac:dyDescent="0.25">
      <c r="A57" s="117">
        <v>45371</v>
      </c>
      <c r="B57" s="118">
        <v>155.07</v>
      </c>
      <c r="C57" s="119" t="s">
        <v>207</v>
      </c>
      <c r="D57" s="119" t="s">
        <v>191</v>
      </c>
      <c r="E57" s="120" t="s">
        <v>190</v>
      </c>
      <c r="F57" s="1"/>
    </row>
    <row r="58" spans="1:6" s="2" customFormat="1" x14ac:dyDescent="0.25">
      <c r="A58" s="117">
        <v>45373</v>
      </c>
      <c r="B58" s="118">
        <v>923.75</v>
      </c>
      <c r="C58" s="119" t="s">
        <v>208</v>
      </c>
      <c r="D58" s="119" t="s">
        <v>183</v>
      </c>
      <c r="E58" s="120" t="s">
        <v>209</v>
      </c>
      <c r="F58" s="1"/>
    </row>
    <row r="59" spans="1:6" s="2" customFormat="1" x14ac:dyDescent="0.25">
      <c r="A59" s="117">
        <v>45373</v>
      </c>
      <c r="B59" s="118">
        <v>286.63</v>
      </c>
      <c r="C59" s="119" t="s">
        <v>210</v>
      </c>
      <c r="D59" s="119" t="s">
        <v>187</v>
      </c>
      <c r="E59" s="120" t="s">
        <v>188</v>
      </c>
      <c r="F59" s="1"/>
    </row>
    <row r="60" spans="1:6" s="2" customFormat="1" x14ac:dyDescent="0.25">
      <c r="A60" s="117">
        <v>45373</v>
      </c>
      <c r="B60" s="118">
        <v>45.65</v>
      </c>
      <c r="C60" s="119" t="s">
        <v>210</v>
      </c>
      <c r="D60" s="119" t="s">
        <v>203</v>
      </c>
      <c r="E60" s="120" t="s">
        <v>188</v>
      </c>
      <c r="F60" s="1"/>
    </row>
    <row r="61" spans="1:6" s="2" customFormat="1" x14ac:dyDescent="0.25">
      <c r="A61" s="117">
        <v>45387</v>
      </c>
      <c r="B61" s="118">
        <v>672.35</v>
      </c>
      <c r="C61" s="119" t="s">
        <v>211</v>
      </c>
      <c r="D61" s="119" t="s">
        <v>183</v>
      </c>
      <c r="E61" s="120" t="s">
        <v>212</v>
      </c>
      <c r="F61" s="1"/>
    </row>
    <row r="62" spans="1:6" s="2" customFormat="1" x14ac:dyDescent="0.25">
      <c r="A62" s="121">
        <v>45393</v>
      </c>
      <c r="B62" s="118">
        <v>588</v>
      </c>
      <c r="C62" s="119" t="s">
        <v>213</v>
      </c>
      <c r="D62" s="119" t="s">
        <v>183</v>
      </c>
      <c r="E62" s="120" t="s">
        <v>214</v>
      </c>
      <c r="F62" s="1"/>
    </row>
    <row r="63" spans="1:6" s="2" customFormat="1" x14ac:dyDescent="0.25">
      <c r="A63" s="121">
        <v>45393</v>
      </c>
      <c r="B63" s="118">
        <v>305.64999999999998</v>
      </c>
      <c r="C63" s="119" t="s">
        <v>213</v>
      </c>
      <c r="D63" s="119" t="s">
        <v>187</v>
      </c>
      <c r="E63" s="120" t="s">
        <v>214</v>
      </c>
      <c r="F63" s="1"/>
    </row>
    <row r="64" spans="1:6" s="2" customFormat="1" x14ac:dyDescent="0.25">
      <c r="A64" s="121">
        <v>45393</v>
      </c>
      <c r="B64" s="118">
        <v>77.2</v>
      </c>
      <c r="C64" s="119" t="s">
        <v>213</v>
      </c>
      <c r="D64" s="119" t="s">
        <v>191</v>
      </c>
      <c r="E64" s="120" t="s">
        <v>214</v>
      </c>
      <c r="F64" s="1"/>
    </row>
    <row r="65" spans="1:6" s="2" customFormat="1" x14ac:dyDescent="0.25">
      <c r="A65" s="121">
        <v>45441</v>
      </c>
      <c r="B65" s="118">
        <v>347.27</v>
      </c>
      <c r="C65" s="119" t="s">
        <v>215</v>
      </c>
      <c r="D65" s="119" t="s">
        <v>183</v>
      </c>
      <c r="E65" s="120" t="s">
        <v>188</v>
      </c>
      <c r="F65" s="1"/>
    </row>
    <row r="66" spans="1:6" s="2" customFormat="1" x14ac:dyDescent="0.25">
      <c r="A66" s="121">
        <v>45441</v>
      </c>
      <c r="B66" s="118">
        <v>205.22</v>
      </c>
      <c r="C66" s="119" t="s">
        <v>215</v>
      </c>
      <c r="D66" s="119" t="s">
        <v>187</v>
      </c>
      <c r="E66" s="120" t="s">
        <v>188</v>
      </c>
      <c r="F66" s="1"/>
    </row>
    <row r="67" spans="1:6" s="2" customFormat="1" x14ac:dyDescent="0.25">
      <c r="A67" s="121">
        <v>45450</v>
      </c>
      <c r="B67" s="118">
        <v>549.64</v>
      </c>
      <c r="C67" s="119" t="s">
        <v>216</v>
      </c>
      <c r="D67" s="119" t="s">
        <v>183</v>
      </c>
      <c r="E67" s="120" t="s">
        <v>217</v>
      </c>
      <c r="F67" s="1"/>
    </row>
    <row r="68" spans="1:6" s="2" customFormat="1" x14ac:dyDescent="0.25">
      <c r="A68" s="121">
        <v>45473</v>
      </c>
      <c r="B68" s="118">
        <v>753.35</v>
      </c>
      <c r="C68" s="119" t="s">
        <v>218</v>
      </c>
      <c r="D68" s="119" t="s">
        <v>219</v>
      </c>
      <c r="E68" s="120" t="s">
        <v>220</v>
      </c>
      <c r="F68" s="1"/>
    </row>
    <row r="69" spans="1:6" s="2" customFormat="1" hidden="1" x14ac:dyDescent="0.25">
      <c r="A69" s="108"/>
      <c r="B69" s="109"/>
      <c r="C69" s="110"/>
      <c r="D69" s="110"/>
      <c r="E69" s="111"/>
      <c r="F69" s="1"/>
    </row>
    <row r="70" spans="1:6" ht="19.5" customHeight="1" x14ac:dyDescent="0.25">
      <c r="A70" s="71" t="s">
        <v>127</v>
      </c>
      <c r="B70" s="72">
        <f>SUM(B35:B69)</f>
        <v>12271.649999999998</v>
      </c>
      <c r="C70" s="128" t="str">
        <f>IF(SUBTOTAL(3,B65:B69)=SUBTOTAL(103,B65:B69),'Summary and sign-off'!$A$48,'Summary and sign-off'!$A$49)</f>
        <v>Check - there are no hidden rows with data</v>
      </c>
      <c r="D70" s="141" t="str">
        <f>IF('Summary and sign-off'!F56='Summary and sign-off'!F54,'Summary and sign-off'!A51,'Summary and sign-off'!A50)</f>
        <v>Not all lines have an entry for "Cost in NZ$" and "Type of expense"</v>
      </c>
      <c r="E70" s="141"/>
      <c r="F70" s="17"/>
    </row>
    <row r="71" spans="1:6" ht="10.5" customHeight="1" x14ac:dyDescent="0.3">
      <c r="A71" s="17"/>
      <c r="B71" s="19"/>
      <c r="C71" s="17"/>
      <c r="D71" s="17"/>
      <c r="E71" s="17"/>
      <c r="F71" s="17"/>
    </row>
    <row r="72" spans="1:6" ht="24.75" customHeight="1" x14ac:dyDescent="0.25">
      <c r="A72" s="143" t="s">
        <v>128</v>
      </c>
      <c r="B72" s="143"/>
      <c r="C72" s="143"/>
      <c r="D72" s="143"/>
      <c r="E72" s="143"/>
      <c r="F72" s="17"/>
    </row>
    <row r="73" spans="1:6" ht="27" customHeight="1" x14ac:dyDescent="0.25">
      <c r="A73" s="24" t="s">
        <v>119</v>
      </c>
      <c r="B73" s="24" t="s">
        <v>63</v>
      </c>
      <c r="C73" s="24" t="s">
        <v>129</v>
      </c>
      <c r="D73" s="24" t="s">
        <v>130</v>
      </c>
      <c r="E73" s="24" t="s">
        <v>123</v>
      </c>
      <c r="F73" s="28"/>
    </row>
    <row r="74" spans="1:6" s="2" customFormat="1" x14ac:dyDescent="0.25">
      <c r="A74" s="117"/>
      <c r="B74" s="118">
        <v>0</v>
      </c>
      <c r="C74" s="119" t="s">
        <v>181</v>
      </c>
      <c r="D74" s="119"/>
      <c r="E74" s="120"/>
      <c r="F74" s="1"/>
    </row>
    <row r="75" spans="1:6" s="2" customFormat="1" x14ac:dyDescent="0.25">
      <c r="A75" s="117"/>
      <c r="B75" s="118"/>
      <c r="C75" s="119"/>
      <c r="D75" s="119"/>
      <c r="E75" s="120"/>
      <c r="F75" s="1"/>
    </row>
    <row r="76" spans="1:6" s="2" customFormat="1" x14ac:dyDescent="0.25">
      <c r="A76" s="117"/>
      <c r="B76" s="118"/>
      <c r="C76" s="119"/>
      <c r="D76" s="119"/>
      <c r="E76" s="120"/>
      <c r="F76" s="1"/>
    </row>
    <row r="77" spans="1:6" s="2" customFormat="1" x14ac:dyDescent="0.25">
      <c r="A77" s="117"/>
      <c r="B77" s="118"/>
      <c r="C77" s="119"/>
      <c r="D77" s="119"/>
      <c r="E77" s="120"/>
      <c r="F77" s="1"/>
    </row>
    <row r="78" spans="1:6" s="2" customFormat="1" x14ac:dyDescent="0.25">
      <c r="A78" s="117"/>
      <c r="B78" s="118"/>
      <c r="C78" s="119"/>
      <c r="D78" s="119"/>
      <c r="E78" s="120"/>
      <c r="F78" s="1"/>
    </row>
    <row r="79" spans="1:6" s="2" customFormat="1" x14ac:dyDescent="0.25">
      <c r="A79" s="117"/>
      <c r="B79" s="118"/>
      <c r="C79" s="119"/>
      <c r="D79" s="119"/>
      <c r="E79" s="120"/>
      <c r="F79" s="1"/>
    </row>
    <row r="80" spans="1:6" s="2" customFormat="1" x14ac:dyDescent="0.25">
      <c r="A80" s="117"/>
      <c r="B80" s="118"/>
      <c r="C80" s="119"/>
      <c r="D80" s="119"/>
      <c r="E80" s="120"/>
      <c r="F80" s="1"/>
    </row>
    <row r="81" spans="1:6" s="2" customFormat="1" x14ac:dyDescent="0.25">
      <c r="A81" s="117"/>
      <c r="B81" s="118"/>
      <c r="C81" s="119"/>
      <c r="D81" s="119"/>
      <c r="E81" s="120"/>
      <c r="F81" s="1"/>
    </row>
    <row r="82" spans="1:6" s="2" customFormat="1" x14ac:dyDescent="0.25">
      <c r="A82" s="117"/>
      <c r="B82" s="118"/>
      <c r="C82" s="119"/>
      <c r="D82" s="119"/>
      <c r="E82" s="120"/>
      <c r="F82" s="1"/>
    </row>
    <row r="83" spans="1:6" s="2" customFormat="1" hidden="1" x14ac:dyDescent="0.25">
      <c r="A83" s="94"/>
      <c r="B83" s="95"/>
      <c r="C83" s="96"/>
      <c r="D83" s="96"/>
      <c r="E83" s="97"/>
      <c r="F83" s="1"/>
    </row>
    <row r="84" spans="1:6" ht="19.5" customHeight="1" x14ac:dyDescent="0.25">
      <c r="A84" s="71" t="s">
        <v>131</v>
      </c>
      <c r="B84" s="72">
        <f>SUM(B74:B83)</f>
        <v>0</v>
      </c>
      <c r="C84" s="128" t="str">
        <f>IF(SUBTOTAL(3,B74:B83)=SUBTOTAL(103,B74:B83),'Summary and sign-off'!$A$48,'Summary and sign-off'!$A$49)</f>
        <v>Check - there are no hidden rows with data</v>
      </c>
      <c r="D84" s="141" t="str">
        <f>IF('Summary and sign-off'!F57='Summary and sign-off'!F54,'Summary and sign-off'!A51,'Summary and sign-off'!A50)</f>
        <v>Not all lines have an entry for "Cost in NZ$" and "Type of expense"</v>
      </c>
      <c r="E84" s="141"/>
      <c r="F84" s="17"/>
    </row>
    <row r="85" spans="1:6" ht="10.5" customHeight="1" x14ac:dyDescent="0.3">
      <c r="A85" s="17"/>
      <c r="B85" s="57"/>
      <c r="C85" s="19"/>
      <c r="D85" s="17"/>
      <c r="E85" s="17"/>
      <c r="F85" s="17"/>
    </row>
    <row r="86" spans="1:6" ht="34.5" customHeight="1" x14ac:dyDescent="0.25">
      <c r="A86" s="31" t="s">
        <v>132</v>
      </c>
      <c r="B86" s="58">
        <f>B31+B70+B84</f>
        <v>35978.119999999995</v>
      </c>
      <c r="C86" s="32"/>
      <c r="D86" s="32"/>
      <c r="E86" s="32"/>
      <c r="F86" s="17"/>
    </row>
    <row r="87" spans="1:6" ht="13" x14ac:dyDescent="0.3">
      <c r="A87" s="17"/>
      <c r="B87" s="19"/>
      <c r="C87" s="17"/>
      <c r="D87" s="17"/>
      <c r="E87" s="17"/>
      <c r="F87" s="17"/>
    </row>
    <row r="88" spans="1:6" ht="13" x14ac:dyDescent="0.3">
      <c r="A88" s="18" t="s">
        <v>74</v>
      </c>
      <c r="B88" s="19"/>
      <c r="C88" s="17"/>
      <c r="D88" s="17"/>
      <c r="E88" s="17"/>
      <c r="F88" s="17"/>
    </row>
    <row r="89" spans="1:6" ht="12.65" customHeight="1" x14ac:dyDescent="0.25">
      <c r="A89" s="20" t="s">
        <v>133</v>
      </c>
      <c r="F89" s="17"/>
    </row>
    <row r="90" spans="1:6" ht="13" customHeight="1" x14ac:dyDescent="0.25">
      <c r="A90" s="20" t="s">
        <v>134</v>
      </c>
      <c r="B90" s="17"/>
      <c r="D90" s="17"/>
      <c r="F90" s="17"/>
    </row>
    <row r="91" spans="1:6" x14ac:dyDescent="0.25">
      <c r="A91" s="20" t="s">
        <v>135</v>
      </c>
      <c r="F91" s="17"/>
    </row>
    <row r="92" spans="1:6" ht="13" x14ac:dyDescent="0.3">
      <c r="A92" s="20" t="s">
        <v>80</v>
      </c>
      <c r="B92" s="19"/>
      <c r="C92" s="17"/>
      <c r="D92" s="17"/>
      <c r="E92" s="17"/>
      <c r="F92" s="17"/>
    </row>
    <row r="93" spans="1:6" ht="13" customHeight="1" x14ac:dyDescent="0.25">
      <c r="A93" s="20" t="s">
        <v>136</v>
      </c>
      <c r="B93" s="17"/>
      <c r="D93" s="17"/>
      <c r="F93" s="17"/>
    </row>
    <row r="94" spans="1:6" x14ac:dyDescent="0.25">
      <c r="A94" s="20" t="s">
        <v>137</v>
      </c>
      <c r="F94" s="17"/>
    </row>
    <row r="95" spans="1:6" x14ac:dyDescent="0.25">
      <c r="A95" s="20" t="s">
        <v>138</v>
      </c>
      <c r="B95" s="20"/>
      <c r="C95" s="20"/>
      <c r="D95" s="20"/>
      <c r="F95" s="17"/>
    </row>
    <row r="96" spans="1:6" x14ac:dyDescent="0.25">
      <c r="A96" s="26"/>
      <c r="B96" s="17"/>
      <c r="C96" s="17"/>
      <c r="D96" s="17"/>
      <c r="E96" s="17"/>
      <c r="F96" s="17"/>
    </row>
    <row r="97" spans="1:6" hidden="1" x14ac:dyDescent="0.25">
      <c r="A97" s="26"/>
      <c r="B97" s="17"/>
      <c r="C97" s="17"/>
      <c r="D97" s="17"/>
      <c r="E97" s="17"/>
      <c r="F97" s="17"/>
    </row>
    <row r="98" spans="1:6" x14ac:dyDescent="0.25"/>
    <row r="99" spans="1:6" x14ac:dyDescent="0.25"/>
    <row r="100" spans="1:6" x14ac:dyDescent="0.25"/>
    <row r="101" spans="1:6" x14ac:dyDescent="0.25"/>
    <row r="102" spans="1:6" ht="12.75" hidden="1" customHeight="1" x14ac:dyDescent="0.25"/>
    <row r="103" spans="1:6" x14ac:dyDescent="0.25"/>
    <row r="104" spans="1:6" x14ac:dyDescent="0.25"/>
    <row r="105" spans="1:6" hidden="1" x14ac:dyDescent="0.25">
      <c r="A105" s="26"/>
      <c r="B105" s="17"/>
      <c r="C105" s="17"/>
      <c r="D105" s="17"/>
      <c r="E105" s="17"/>
      <c r="F105" s="17"/>
    </row>
    <row r="106" spans="1:6" hidden="1" x14ac:dyDescent="0.25">
      <c r="A106" s="26"/>
      <c r="B106" s="17"/>
      <c r="C106" s="17"/>
      <c r="D106" s="17"/>
      <c r="E106" s="17"/>
      <c r="F106" s="17"/>
    </row>
    <row r="107" spans="1:6" hidden="1" x14ac:dyDescent="0.25">
      <c r="A107" s="26"/>
      <c r="B107" s="17"/>
      <c r="C107" s="17"/>
      <c r="D107" s="17"/>
      <c r="E107" s="17"/>
      <c r="F107" s="17"/>
    </row>
    <row r="108" spans="1:6" hidden="1" x14ac:dyDescent="0.25">
      <c r="A108" s="26"/>
      <c r="B108" s="17"/>
      <c r="C108" s="17"/>
      <c r="D108" s="17"/>
      <c r="E108" s="17"/>
      <c r="F108" s="17"/>
    </row>
    <row r="109" spans="1:6" hidden="1" x14ac:dyDescent="0.25">
      <c r="A109" s="26"/>
      <c r="B109" s="17"/>
      <c r="C109" s="17"/>
      <c r="D109" s="17"/>
      <c r="E109" s="17"/>
      <c r="F109" s="17"/>
    </row>
    <row r="110" spans="1:6" x14ac:dyDescent="0.25"/>
    <row r="111" spans="1:6" x14ac:dyDescent="0.25"/>
    <row r="112" spans="1:6" x14ac:dyDescent="0.25"/>
    <row r="113" x14ac:dyDescent="0.25"/>
    <row r="114" x14ac:dyDescent="0.25"/>
    <row r="115" x14ac:dyDescent="0.25"/>
    <row r="116" x14ac:dyDescent="0.25"/>
  </sheetData>
  <sheetProtection formatCells="0" formatRows="0" insertColumns="0" insertRows="0" deleteRows="0"/>
  <mergeCells count="15">
    <mergeCell ref="B7:E7"/>
    <mergeCell ref="B5:E5"/>
    <mergeCell ref="D84:E84"/>
    <mergeCell ref="A1:E1"/>
    <mergeCell ref="A33:E33"/>
    <mergeCell ref="A72:E72"/>
    <mergeCell ref="B2:E2"/>
    <mergeCell ref="B3:E3"/>
    <mergeCell ref="B4:E4"/>
    <mergeCell ref="A8:E8"/>
    <mergeCell ref="A9:E9"/>
    <mergeCell ref="B6:E6"/>
    <mergeCell ref="D31:E31"/>
    <mergeCell ref="D70:E7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5:A64 A12 A30 A74 A83 A6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3 A34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7 A66 A29 A13:A26 A28 A65 A67 A68 A75 A76 A77 A78 A79 A80 A81 A82"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B74:B83 B12:B30 B65:B69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42" t="s">
        <v>110</v>
      </c>
      <c r="B1" s="142"/>
      <c r="C1" s="142"/>
      <c r="D1" s="142"/>
      <c r="E1" s="142"/>
    </row>
    <row r="2" spans="1:6" ht="21" customHeight="1" x14ac:dyDescent="0.25">
      <c r="A2" s="3" t="s">
        <v>111</v>
      </c>
      <c r="B2" s="140" t="str">
        <f>'Summary and sign-off'!B2:F2</f>
        <v>National Emergency Management Agency</v>
      </c>
      <c r="C2" s="140"/>
      <c r="D2" s="140"/>
      <c r="E2" s="140"/>
    </row>
    <row r="3" spans="1:6" ht="31" x14ac:dyDescent="0.25">
      <c r="A3" s="3" t="s">
        <v>112</v>
      </c>
      <c r="B3" s="140" t="str">
        <f>'Summary and sign-off'!B3:F3</f>
        <v xml:space="preserve">Dave Gawn </v>
      </c>
      <c r="C3" s="140"/>
      <c r="D3" s="140"/>
      <c r="E3" s="140"/>
    </row>
    <row r="4" spans="1:6" ht="21" customHeight="1" x14ac:dyDescent="0.25">
      <c r="A4" s="3" t="s">
        <v>113</v>
      </c>
      <c r="B4" s="140">
        <f>'Summary and sign-off'!B4:F4</f>
        <v>45108</v>
      </c>
      <c r="C4" s="140"/>
      <c r="D4" s="140"/>
      <c r="E4" s="140"/>
    </row>
    <row r="5" spans="1:6" ht="21" customHeight="1" x14ac:dyDescent="0.25">
      <c r="A5" s="3" t="s">
        <v>114</v>
      </c>
      <c r="B5" s="140">
        <f>'Summary and sign-off'!B5:F5</f>
        <v>45473</v>
      </c>
      <c r="C5" s="140"/>
      <c r="D5" s="140"/>
      <c r="E5" s="140"/>
    </row>
    <row r="6" spans="1:6" ht="21" customHeight="1" x14ac:dyDescent="0.25">
      <c r="A6" s="3" t="s">
        <v>115</v>
      </c>
      <c r="B6" s="135" t="s">
        <v>81</v>
      </c>
      <c r="C6" s="135"/>
      <c r="D6" s="135"/>
      <c r="E6" s="135"/>
    </row>
    <row r="7" spans="1:6" ht="21" customHeight="1" x14ac:dyDescent="0.25">
      <c r="A7" s="3" t="s">
        <v>56</v>
      </c>
      <c r="B7" s="135" t="s">
        <v>84</v>
      </c>
      <c r="C7" s="135"/>
      <c r="D7" s="135"/>
      <c r="E7" s="135"/>
    </row>
    <row r="8" spans="1:6" ht="35.25" customHeight="1" x14ac:dyDescent="0.35">
      <c r="A8" s="151" t="s">
        <v>139</v>
      </c>
      <c r="B8" s="151"/>
      <c r="C8" s="152"/>
      <c r="D8" s="152"/>
      <c r="E8" s="152"/>
      <c r="F8" s="27"/>
    </row>
    <row r="9" spans="1:6" ht="35.25" customHeight="1" x14ac:dyDescent="0.35">
      <c r="A9" s="149" t="s">
        <v>140</v>
      </c>
      <c r="B9" s="150"/>
      <c r="C9" s="150"/>
      <c r="D9" s="150"/>
      <c r="E9" s="150"/>
      <c r="F9" s="27"/>
    </row>
    <row r="10" spans="1:6" ht="27" customHeight="1" x14ac:dyDescent="0.25">
      <c r="A10" s="24" t="s">
        <v>141</v>
      </c>
      <c r="B10" s="24" t="s">
        <v>63</v>
      </c>
      <c r="C10" s="24" t="s">
        <v>142</v>
      </c>
      <c r="D10" s="24" t="s">
        <v>143</v>
      </c>
      <c r="E10" s="24" t="s">
        <v>123</v>
      </c>
      <c r="F10" s="20"/>
    </row>
    <row r="11" spans="1:6" s="2" customFormat="1" x14ac:dyDescent="0.25">
      <c r="A11" s="117">
        <v>45313</v>
      </c>
      <c r="B11" s="118">
        <v>132.79</v>
      </c>
      <c r="C11" s="122" t="s">
        <v>243</v>
      </c>
      <c r="D11" s="122" t="s">
        <v>179</v>
      </c>
      <c r="E11" s="123" t="s">
        <v>180</v>
      </c>
    </row>
    <row r="12" spans="1:6" s="2" customFormat="1" x14ac:dyDescent="0.25">
      <c r="A12" s="117"/>
      <c r="B12" s="118"/>
      <c r="C12" s="122"/>
      <c r="D12" s="122"/>
      <c r="E12" s="123"/>
    </row>
    <row r="13" spans="1:6" s="2" customFormat="1" x14ac:dyDescent="0.25">
      <c r="A13" s="117"/>
      <c r="B13" s="118"/>
      <c r="C13" s="122"/>
      <c r="D13" s="122"/>
      <c r="E13" s="123"/>
    </row>
    <row r="14" spans="1:6" s="2" customFormat="1" x14ac:dyDescent="0.25">
      <c r="A14" s="117"/>
      <c r="B14" s="118"/>
      <c r="C14" s="122"/>
      <c r="D14" s="122"/>
      <c r="E14" s="123"/>
    </row>
    <row r="15" spans="1:6" s="2" customFormat="1" x14ac:dyDescent="0.25">
      <c r="A15" s="117"/>
      <c r="B15" s="118"/>
      <c r="C15" s="122"/>
      <c r="D15" s="122"/>
      <c r="E15" s="123"/>
    </row>
    <row r="16" spans="1:6" s="2" customFormat="1" x14ac:dyDescent="0.25">
      <c r="A16" s="117"/>
      <c r="B16" s="118"/>
      <c r="C16" s="122"/>
      <c r="D16" s="122"/>
      <c r="E16" s="123"/>
    </row>
    <row r="17" spans="1:6" s="2" customFormat="1" x14ac:dyDescent="0.25">
      <c r="A17" s="117"/>
      <c r="B17" s="118"/>
      <c r="C17" s="122"/>
      <c r="D17" s="122"/>
      <c r="E17" s="123"/>
    </row>
    <row r="18" spans="1:6" s="2" customFormat="1" x14ac:dyDescent="0.25">
      <c r="A18" s="117"/>
      <c r="B18" s="118"/>
      <c r="C18" s="122"/>
      <c r="D18" s="122"/>
      <c r="E18" s="123"/>
    </row>
    <row r="19" spans="1:6" s="2" customFormat="1" x14ac:dyDescent="0.25">
      <c r="A19" s="117"/>
      <c r="B19" s="118"/>
      <c r="C19" s="122"/>
      <c r="D19" s="122"/>
      <c r="E19" s="123"/>
    </row>
    <row r="20" spans="1:6" s="2" customFormat="1" x14ac:dyDescent="0.25">
      <c r="A20" s="117"/>
      <c r="B20" s="118"/>
      <c r="C20" s="122"/>
      <c r="D20" s="122"/>
      <c r="E20" s="123"/>
    </row>
    <row r="21" spans="1:6" s="2" customFormat="1" x14ac:dyDescent="0.25">
      <c r="A21" s="117"/>
      <c r="B21" s="118"/>
      <c r="C21" s="122"/>
      <c r="D21" s="122"/>
      <c r="E21" s="123"/>
    </row>
    <row r="22" spans="1:6" s="2" customFormat="1" x14ac:dyDescent="0.25">
      <c r="A22" s="121"/>
      <c r="B22" s="118"/>
      <c r="C22" s="122"/>
      <c r="D22" s="122"/>
      <c r="E22" s="123"/>
    </row>
    <row r="23" spans="1:6" s="2" customFormat="1" x14ac:dyDescent="0.25">
      <c r="A23" s="121"/>
      <c r="B23" s="118"/>
      <c r="C23" s="122"/>
      <c r="D23" s="122"/>
      <c r="E23" s="123"/>
    </row>
    <row r="24" spans="1:6" s="2" customFormat="1" ht="11.25" hidden="1" customHeight="1" x14ac:dyDescent="0.25">
      <c r="A24" s="98"/>
      <c r="B24" s="95"/>
      <c r="C24" s="99"/>
      <c r="D24" s="99"/>
      <c r="E24" s="100"/>
    </row>
    <row r="25" spans="1:6" ht="34.5" customHeight="1" x14ac:dyDescent="0.25">
      <c r="A25" s="53" t="s">
        <v>144</v>
      </c>
      <c r="B25" s="62">
        <f>SUM(B11:B24)</f>
        <v>132.79</v>
      </c>
      <c r="C25" s="70" t="str">
        <f>IF(SUBTOTAL(3,B11:B24)=SUBTOTAL(103,B11:B24),'Summary and sign-off'!$A$48,'Summary and sign-off'!$A$49)</f>
        <v>Check - there are no hidden rows with data</v>
      </c>
      <c r="D25" s="141" t="str">
        <f>IF('Summary and sign-off'!F58='Summary and sign-off'!F54,'Summary and sign-off'!A51,'Summary and sign-off'!A50)</f>
        <v>Check - each entry provides sufficient information</v>
      </c>
      <c r="E25" s="141"/>
      <c r="F25" s="2"/>
    </row>
    <row r="26" spans="1:6" ht="13" x14ac:dyDescent="0.3">
      <c r="A26" s="18"/>
      <c r="B26" s="17"/>
      <c r="C26" s="17"/>
      <c r="D26" s="17"/>
      <c r="E26" s="17"/>
    </row>
    <row r="27" spans="1:6" ht="13" x14ac:dyDescent="0.3">
      <c r="A27" s="18" t="s">
        <v>74</v>
      </c>
      <c r="B27" s="19"/>
      <c r="C27" s="17"/>
      <c r="D27" s="17"/>
      <c r="E27" s="17"/>
    </row>
    <row r="28" spans="1:6" ht="12.75" customHeight="1" x14ac:dyDescent="0.25">
      <c r="A28" s="20" t="s">
        <v>145</v>
      </c>
      <c r="B28" s="20"/>
      <c r="C28" s="20"/>
      <c r="D28" s="20"/>
      <c r="E28" s="20"/>
    </row>
    <row r="29" spans="1:6" x14ac:dyDescent="0.25">
      <c r="A29" s="20" t="s">
        <v>146</v>
      </c>
      <c r="B29" s="20"/>
      <c r="C29" s="28"/>
      <c r="D29" s="28"/>
      <c r="E29" s="28"/>
    </row>
    <row r="30" spans="1:6" ht="13" x14ac:dyDescent="0.3">
      <c r="A30" s="20" t="s">
        <v>80</v>
      </c>
      <c r="B30" s="19"/>
      <c r="C30" s="17"/>
      <c r="D30" s="17"/>
      <c r="E30" s="17"/>
      <c r="F30" s="17"/>
    </row>
    <row r="31" spans="1:6" x14ac:dyDescent="0.25">
      <c r="A31" s="20" t="s">
        <v>147</v>
      </c>
      <c r="B31" s="20"/>
      <c r="C31" s="28"/>
      <c r="D31" s="28"/>
      <c r="E31" s="28"/>
    </row>
    <row r="32" spans="1:6" ht="12.75" customHeight="1" x14ac:dyDescent="0.25">
      <c r="A32" s="20" t="s">
        <v>148</v>
      </c>
      <c r="B32" s="20"/>
      <c r="C32" s="22"/>
      <c r="D32" s="22"/>
      <c r="E32" s="22"/>
    </row>
    <row r="33" spans="1:5" x14ac:dyDescent="0.2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8"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2" t="s">
        <v>110</v>
      </c>
      <c r="B1" s="142"/>
      <c r="C1" s="142"/>
      <c r="D1" s="142"/>
      <c r="E1" s="142"/>
    </row>
    <row r="2" spans="1:6" ht="21" customHeight="1" x14ac:dyDescent="0.25">
      <c r="A2" s="3" t="s">
        <v>111</v>
      </c>
      <c r="B2" s="140" t="str">
        <f>'Summary and sign-off'!B2:F2</f>
        <v>National Emergency Management Agency</v>
      </c>
      <c r="C2" s="140"/>
      <c r="D2" s="140"/>
      <c r="E2" s="140"/>
    </row>
    <row r="3" spans="1:6" ht="31" x14ac:dyDescent="0.25">
      <c r="A3" s="3" t="s">
        <v>149</v>
      </c>
      <c r="B3" s="140" t="str">
        <f>'Summary and sign-off'!B3:F3</f>
        <v xml:space="preserve">Dave Gawn </v>
      </c>
      <c r="C3" s="140"/>
      <c r="D3" s="140"/>
      <c r="E3" s="140"/>
    </row>
    <row r="4" spans="1:6" ht="21" customHeight="1" x14ac:dyDescent="0.25">
      <c r="A4" s="3" t="s">
        <v>113</v>
      </c>
      <c r="B4" s="140">
        <f>'Summary and sign-off'!B4:F4</f>
        <v>45108</v>
      </c>
      <c r="C4" s="140"/>
      <c r="D4" s="140"/>
      <c r="E4" s="140"/>
    </row>
    <row r="5" spans="1:6" ht="21" customHeight="1" x14ac:dyDescent="0.25">
      <c r="A5" s="3" t="s">
        <v>114</v>
      </c>
      <c r="B5" s="140">
        <f>'Summary and sign-off'!B5:F5</f>
        <v>45473</v>
      </c>
      <c r="C5" s="140"/>
      <c r="D5" s="140"/>
      <c r="E5" s="140"/>
    </row>
    <row r="6" spans="1:6" ht="21" customHeight="1" x14ac:dyDescent="0.25">
      <c r="A6" s="3" t="s">
        <v>115</v>
      </c>
      <c r="B6" s="135" t="s">
        <v>82</v>
      </c>
      <c r="C6" s="135"/>
      <c r="D6" s="135"/>
      <c r="E6" s="135"/>
      <c r="F6" s="23"/>
    </row>
    <row r="7" spans="1:6" ht="21" customHeight="1" x14ac:dyDescent="0.25">
      <c r="A7" s="3" t="s">
        <v>56</v>
      </c>
      <c r="B7" s="135" t="s">
        <v>84</v>
      </c>
      <c r="C7" s="135"/>
      <c r="D7" s="135"/>
      <c r="E7" s="135"/>
      <c r="F7" s="23"/>
    </row>
    <row r="8" spans="1:6" ht="35.25" customHeight="1" x14ac:dyDescent="0.25">
      <c r="A8" s="145" t="s">
        <v>150</v>
      </c>
      <c r="B8" s="145"/>
      <c r="C8" s="152"/>
      <c r="D8" s="152"/>
      <c r="E8" s="152"/>
    </row>
    <row r="9" spans="1:6" ht="35.25" customHeight="1" x14ac:dyDescent="0.25">
      <c r="A9" s="153" t="s">
        <v>151</v>
      </c>
      <c r="B9" s="154"/>
      <c r="C9" s="154"/>
      <c r="D9" s="154"/>
      <c r="E9" s="154"/>
    </row>
    <row r="10" spans="1:6" ht="27" customHeight="1" x14ac:dyDescent="0.25">
      <c r="A10" s="24" t="s">
        <v>119</v>
      </c>
      <c r="B10" s="24" t="s">
        <v>63</v>
      </c>
      <c r="C10" s="24" t="s">
        <v>152</v>
      </c>
      <c r="D10" s="24" t="s">
        <v>153</v>
      </c>
      <c r="E10" s="24" t="s">
        <v>123</v>
      </c>
      <c r="F10" s="20"/>
    </row>
    <row r="11" spans="1:6" s="2" customFormat="1" hidden="1" x14ac:dyDescent="0.25">
      <c r="A11" s="98"/>
      <c r="B11" s="95"/>
      <c r="C11" s="99"/>
      <c r="D11" s="99"/>
      <c r="E11" s="100"/>
    </row>
    <row r="12" spans="1:6" s="2" customFormat="1" x14ac:dyDescent="0.25">
      <c r="A12" s="117" t="s">
        <v>244</v>
      </c>
      <c r="B12" s="118">
        <v>217.93</v>
      </c>
      <c r="C12" s="122" t="s">
        <v>176</v>
      </c>
      <c r="D12" s="122" t="s">
        <v>177</v>
      </c>
      <c r="E12" s="123" t="s">
        <v>178</v>
      </c>
    </row>
    <row r="13" spans="1:6" s="2" customFormat="1" x14ac:dyDescent="0.25">
      <c r="A13" s="117"/>
      <c r="B13" s="118"/>
      <c r="C13" s="122"/>
      <c r="D13" s="122"/>
      <c r="E13" s="123"/>
    </row>
    <row r="14" spans="1:6" s="2" customFormat="1" x14ac:dyDescent="0.25">
      <c r="A14" s="117"/>
      <c r="B14" s="118"/>
      <c r="C14" s="122"/>
      <c r="D14" s="122"/>
      <c r="E14" s="123"/>
    </row>
    <row r="15" spans="1:6" s="2" customFormat="1" x14ac:dyDescent="0.25">
      <c r="A15" s="117"/>
      <c r="B15" s="118"/>
      <c r="C15" s="122"/>
      <c r="D15" s="122"/>
      <c r="E15" s="123"/>
    </row>
    <row r="16" spans="1:6" s="2" customFormat="1" x14ac:dyDescent="0.25">
      <c r="A16" s="117"/>
      <c r="B16" s="118"/>
      <c r="C16" s="122"/>
      <c r="D16" s="122"/>
      <c r="E16" s="123"/>
    </row>
    <row r="17" spans="1:6" s="2" customFormat="1" x14ac:dyDescent="0.25">
      <c r="A17" s="117"/>
      <c r="B17" s="118"/>
      <c r="C17" s="122"/>
      <c r="D17" s="122"/>
      <c r="E17" s="123"/>
    </row>
    <row r="18" spans="1:6" s="2" customFormat="1" x14ac:dyDescent="0.25">
      <c r="A18" s="117"/>
      <c r="B18" s="118"/>
      <c r="C18" s="122"/>
      <c r="D18" s="122"/>
      <c r="E18" s="123"/>
    </row>
    <row r="19" spans="1:6" s="2" customFormat="1" x14ac:dyDescent="0.25">
      <c r="A19" s="117"/>
      <c r="B19" s="118"/>
      <c r="C19" s="122"/>
      <c r="D19" s="122"/>
      <c r="E19" s="123"/>
    </row>
    <row r="20" spans="1:6" s="2" customFormat="1" x14ac:dyDescent="0.25">
      <c r="A20" s="117"/>
      <c r="B20" s="118"/>
      <c r="C20" s="122"/>
      <c r="D20" s="122"/>
      <c r="E20" s="123"/>
    </row>
    <row r="21" spans="1:6" s="2" customFormat="1" x14ac:dyDescent="0.25">
      <c r="A21" s="117"/>
      <c r="B21" s="118"/>
      <c r="C21" s="122"/>
      <c r="D21" s="122"/>
      <c r="E21" s="123"/>
    </row>
    <row r="22" spans="1:6" s="2" customFormat="1" x14ac:dyDescent="0.25">
      <c r="A22" s="121"/>
      <c r="B22" s="118"/>
      <c r="C22" s="122"/>
      <c r="D22" s="122"/>
      <c r="E22" s="123"/>
    </row>
    <row r="23" spans="1:6" s="2" customFormat="1" x14ac:dyDescent="0.25">
      <c r="A23" s="121"/>
      <c r="B23" s="118"/>
      <c r="C23" s="122"/>
      <c r="D23" s="122"/>
      <c r="E23" s="123"/>
    </row>
    <row r="24" spans="1:6" s="2" customFormat="1" hidden="1" x14ac:dyDescent="0.25">
      <c r="A24" s="98"/>
      <c r="B24" s="95"/>
      <c r="C24" s="99"/>
      <c r="D24" s="99"/>
      <c r="E24" s="100"/>
    </row>
    <row r="25" spans="1:6" ht="34.5" customHeight="1" x14ac:dyDescent="0.25">
      <c r="A25" s="53" t="s">
        <v>154</v>
      </c>
      <c r="B25" s="62">
        <f>SUM(B11:B24)</f>
        <v>217.93</v>
      </c>
      <c r="C25" s="70" t="str">
        <f>IF(SUBTOTAL(3,B11:B24)=SUBTOTAL(103,B11:B24),'Summary and sign-off'!$A$48,'Summary and sign-off'!$A$49)</f>
        <v>Check - there are no hidden rows with data</v>
      </c>
      <c r="D25" s="141" t="str">
        <f>IF('Summary and sign-off'!F59='Summary and sign-off'!F54,'Summary and sign-off'!A51,'Summary and sign-off'!A50)</f>
        <v>Check - each entry provides sufficient information</v>
      </c>
      <c r="E25" s="141"/>
    </row>
    <row r="26" spans="1:6" ht="14.15" customHeight="1" x14ac:dyDescent="0.25">
      <c r="B26" s="17"/>
      <c r="C26" s="17"/>
      <c r="D26" s="17"/>
      <c r="E26" s="17"/>
    </row>
    <row r="27" spans="1:6" ht="13" x14ac:dyDescent="0.3">
      <c r="A27" s="18" t="s">
        <v>155</v>
      </c>
      <c r="B27" s="17"/>
      <c r="C27" s="17"/>
      <c r="D27" s="17"/>
      <c r="E27" s="17"/>
    </row>
    <row r="28" spans="1:6" ht="12.65" customHeight="1" x14ac:dyDescent="0.25">
      <c r="A28" s="20" t="s">
        <v>133</v>
      </c>
      <c r="B28" s="17"/>
      <c r="C28" s="17"/>
      <c r="D28" s="17"/>
      <c r="E28" s="17"/>
    </row>
    <row r="29" spans="1:6" ht="13" x14ac:dyDescent="0.3">
      <c r="A29" s="20" t="s">
        <v>80</v>
      </c>
      <c r="B29" s="19"/>
      <c r="C29" s="17"/>
      <c r="D29" s="17"/>
      <c r="E29" s="17"/>
      <c r="F29" s="17"/>
    </row>
    <row r="30" spans="1:6" x14ac:dyDescent="0.25">
      <c r="A30" s="20" t="s">
        <v>147</v>
      </c>
      <c r="C30" s="17"/>
      <c r="D30" s="17"/>
      <c r="E30" s="17"/>
      <c r="F30" s="17"/>
    </row>
    <row r="31" spans="1:6" ht="12.75" customHeight="1" x14ac:dyDescent="0.25">
      <c r="A31" s="20" t="s">
        <v>148</v>
      </c>
      <c r="B31" s="25"/>
      <c r="C31" s="22"/>
      <c r="D31" s="22"/>
      <c r="E31" s="22"/>
      <c r="F31" s="22"/>
    </row>
    <row r="32" spans="1:6" x14ac:dyDescent="0.25">
      <c r="B32" s="26"/>
      <c r="C32" s="17"/>
      <c r="D32" s="17"/>
      <c r="E32" s="17"/>
    </row>
    <row r="33" spans="1:5" hidden="1" x14ac:dyDescent="0.25">
      <c r="A33" s="17"/>
      <c r="B33" s="17"/>
      <c r="C33" s="17"/>
      <c r="D33" s="17"/>
    </row>
    <row r="34" spans="1:5" ht="12.75" hidden="1" customHeight="1" x14ac:dyDescent="0.25"/>
    <row r="35" spans="1:5" hidden="1" x14ac:dyDescent="0.25">
      <c r="A35" s="17"/>
      <c r="B35" s="17"/>
      <c r="C35" s="17"/>
      <c r="D35" s="17"/>
      <c r="E35" s="17"/>
    </row>
    <row r="36" spans="1:5" hidden="1" x14ac:dyDescent="0.25">
      <c r="A36" s="17"/>
      <c r="B36" s="17"/>
      <c r="C36" s="17"/>
      <c r="D36" s="17"/>
      <c r="E36" s="17"/>
    </row>
    <row r="37" spans="1:5" hidden="1" x14ac:dyDescent="0.25">
      <c r="A37" s="17"/>
      <c r="B37" s="17"/>
      <c r="C37" s="17"/>
      <c r="D37" s="17"/>
      <c r="E37" s="17"/>
    </row>
    <row r="38" spans="1:5" hidden="1" x14ac:dyDescent="0.25">
      <c r="A38" s="17"/>
      <c r="B38" s="17"/>
      <c r="C38" s="17"/>
      <c r="D38" s="17"/>
      <c r="E38" s="17"/>
    </row>
    <row r="39" spans="1:5" hidden="1" x14ac:dyDescent="0.25">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A5" zoomScaleNormal="100" workbookViewId="0">
      <selection activeCell="B7" sqref="B7:F7"/>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42" t="s">
        <v>156</v>
      </c>
      <c r="B1" s="142"/>
      <c r="C1" s="142"/>
      <c r="D1" s="142"/>
      <c r="E1" s="142"/>
      <c r="F1" s="142"/>
    </row>
    <row r="2" spans="1:6" ht="21" customHeight="1" x14ac:dyDescent="0.25">
      <c r="A2" s="3" t="s">
        <v>111</v>
      </c>
      <c r="B2" s="140" t="str">
        <f>'Summary and sign-off'!B2:F2</f>
        <v>National Emergency Management Agency</v>
      </c>
      <c r="C2" s="140"/>
      <c r="D2" s="140"/>
      <c r="E2" s="140"/>
      <c r="F2" s="140"/>
    </row>
    <row r="3" spans="1:6" ht="31" x14ac:dyDescent="0.25">
      <c r="A3" s="3" t="s">
        <v>112</v>
      </c>
      <c r="B3" s="140" t="str">
        <f>'Summary and sign-off'!B3:F3</f>
        <v xml:space="preserve">Dave Gawn </v>
      </c>
      <c r="C3" s="140"/>
      <c r="D3" s="140"/>
      <c r="E3" s="140"/>
      <c r="F3" s="140"/>
    </row>
    <row r="4" spans="1:6" ht="21" customHeight="1" x14ac:dyDescent="0.25">
      <c r="A4" s="3" t="s">
        <v>113</v>
      </c>
      <c r="B4" s="140">
        <f>'Summary and sign-off'!B4:F4</f>
        <v>45108</v>
      </c>
      <c r="C4" s="140"/>
      <c r="D4" s="140"/>
      <c r="E4" s="140"/>
      <c r="F4" s="140"/>
    </row>
    <row r="5" spans="1:6" ht="21" customHeight="1" x14ac:dyDescent="0.25">
      <c r="A5" s="3" t="s">
        <v>114</v>
      </c>
      <c r="B5" s="140">
        <f>'Summary and sign-off'!B5:F5</f>
        <v>45473</v>
      </c>
      <c r="C5" s="140"/>
      <c r="D5" s="140"/>
      <c r="E5" s="140"/>
      <c r="F5" s="140"/>
    </row>
    <row r="6" spans="1:6" ht="21" customHeight="1" x14ac:dyDescent="0.25">
      <c r="A6" s="3" t="s">
        <v>157</v>
      </c>
      <c r="B6" s="135" t="s">
        <v>82</v>
      </c>
      <c r="C6" s="135"/>
      <c r="D6" s="135"/>
      <c r="E6" s="135"/>
      <c r="F6" s="135"/>
    </row>
    <row r="7" spans="1:6" ht="21" customHeight="1" x14ac:dyDescent="0.25">
      <c r="A7" s="3" t="s">
        <v>56</v>
      </c>
      <c r="B7" s="135" t="s">
        <v>84</v>
      </c>
      <c r="C7" s="135"/>
      <c r="D7" s="135"/>
      <c r="E7" s="135"/>
      <c r="F7" s="135"/>
    </row>
    <row r="8" spans="1:6" ht="36" customHeight="1" x14ac:dyDescent="0.25">
      <c r="A8" s="145" t="s">
        <v>158</v>
      </c>
      <c r="B8" s="145"/>
      <c r="C8" s="145"/>
      <c r="D8" s="145"/>
      <c r="E8" s="145"/>
      <c r="F8" s="145"/>
    </row>
    <row r="9" spans="1:6" ht="36" customHeight="1" x14ac:dyDescent="0.25">
      <c r="A9" s="153" t="s">
        <v>159</v>
      </c>
      <c r="B9" s="154"/>
      <c r="C9" s="154"/>
      <c r="D9" s="154"/>
      <c r="E9" s="154"/>
      <c r="F9" s="154"/>
    </row>
    <row r="10" spans="1:6" ht="39" customHeight="1" x14ac:dyDescent="0.25">
      <c r="A10" s="24" t="s">
        <v>119</v>
      </c>
      <c r="B10" s="112" t="s">
        <v>160</v>
      </c>
      <c r="C10" s="112" t="s">
        <v>161</v>
      </c>
      <c r="D10" s="112" t="s">
        <v>162</v>
      </c>
      <c r="E10" s="112" t="s">
        <v>163</v>
      </c>
      <c r="F10" s="112" t="s">
        <v>164</v>
      </c>
    </row>
    <row r="11" spans="1:6" s="2" customFormat="1" ht="50" x14ac:dyDescent="0.25">
      <c r="A11" s="117">
        <v>45467</v>
      </c>
      <c r="B11" s="122" t="s">
        <v>173</v>
      </c>
      <c r="C11" s="125" t="s">
        <v>97</v>
      </c>
      <c r="D11" s="122" t="s">
        <v>174</v>
      </c>
      <c r="E11" s="126">
        <v>145</v>
      </c>
      <c r="F11" s="123" t="s">
        <v>175</v>
      </c>
    </row>
    <row r="12" spans="1:6" s="2" customFormat="1" x14ac:dyDescent="0.25">
      <c r="A12" s="117"/>
      <c r="B12" s="124"/>
      <c r="C12" s="125"/>
      <c r="D12" s="124"/>
      <c r="E12" s="126"/>
      <c r="F12" s="127"/>
    </row>
    <row r="13" spans="1:6" s="2" customFormat="1" x14ac:dyDescent="0.25">
      <c r="A13" s="117"/>
      <c r="B13" s="124"/>
      <c r="C13" s="125"/>
      <c r="D13" s="124"/>
      <c r="E13" s="126"/>
      <c r="F13" s="127"/>
    </row>
    <row r="14" spans="1:6" s="2" customFormat="1" x14ac:dyDescent="0.25">
      <c r="A14" s="117"/>
      <c r="B14" s="124"/>
      <c r="C14" s="125"/>
      <c r="D14" s="124"/>
      <c r="E14" s="126"/>
      <c r="F14" s="127"/>
    </row>
    <row r="15" spans="1:6" s="2" customFormat="1" x14ac:dyDescent="0.25">
      <c r="A15" s="117"/>
      <c r="B15" s="124"/>
      <c r="C15" s="125"/>
      <c r="D15" s="124"/>
      <c r="E15" s="126"/>
      <c r="F15" s="127"/>
    </row>
    <row r="16" spans="1:6" s="2" customFormat="1" x14ac:dyDescent="0.25">
      <c r="A16" s="117"/>
      <c r="B16" s="124"/>
      <c r="C16" s="125"/>
      <c r="D16" s="124"/>
      <c r="E16" s="126"/>
      <c r="F16" s="127"/>
    </row>
    <row r="17" spans="1:7" s="2" customFormat="1" x14ac:dyDescent="0.25">
      <c r="A17" s="117"/>
      <c r="B17" s="124"/>
      <c r="C17" s="125"/>
      <c r="D17" s="124"/>
      <c r="E17" s="126"/>
      <c r="F17" s="127"/>
    </row>
    <row r="18" spans="1:7" s="2" customFormat="1" x14ac:dyDescent="0.25">
      <c r="A18" s="117"/>
      <c r="B18" s="124"/>
      <c r="C18" s="125"/>
      <c r="D18" s="124"/>
      <c r="E18" s="126"/>
      <c r="F18" s="127"/>
    </row>
    <row r="19" spans="1:7" s="2" customFormat="1" x14ac:dyDescent="0.25">
      <c r="A19" s="117"/>
      <c r="B19" s="124"/>
      <c r="C19" s="125"/>
      <c r="D19" s="124"/>
      <c r="E19" s="126"/>
      <c r="F19" s="127"/>
    </row>
    <row r="20" spans="1:7" s="2" customFormat="1" x14ac:dyDescent="0.25">
      <c r="A20" s="117"/>
      <c r="B20" s="124"/>
      <c r="C20" s="125"/>
      <c r="D20" s="124"/>
      <c r="E20" s="126"/>
      <c r="F20" s="127"/>
    </row>
    <row r="21" spans="1:7" s="2" customFormat="1" x14ac:dyDescent="0.25">
      <c r="A21" s="117"/>
      <c r="B21" s="124"/>
      <c r="C21" s="125"/>
      <c r="D21" s="124"/>
      <c r="E21" s="126"/>
      <c r="F21" s="127"/>
    </row>
    <row r="22" spans="1:7" s="2" customFormat="1" x14ac:dyDescent="0.25">
      <c r="A22" s="117"/>
      <c r="B22" s="124"/>
      <c r="C22" s="125"/>
      <c r="D22" s="124"/>
      <c r="E22" s="126"/>
      <c r="F22" s="127"/>
    </row>
    <row r="23" spans="1:7" s="2" customFormat="1" x14ac:dyDescent="0.25">
      <c r="A23" s="117"/>
      <c r="B23" s="124"/>
      <c r="C23" s="125"/>
      <c r="D23" s="124"/>
      <c r="E23" s="126"/>
      <c r="F23" s="127"/>
    </row>
    <row r="24" spans="1:7" s="2" customFormat="1" hidden="1" x14ac:dyDescent="0.25">
      <c r="A24" s="94"/>
      <c r="B24" s="99"/>
      <c r="C24" s="101"/>
      <c r="D24" s="99"/>
      <c r="E24" s="102"/>
      <c r="F24" s="100"/>
    </row>
    <row r="25" spans="1:7" ht="34.5" customHeight="1" x14ac:dyDescent="0.25">
      <c r="A25" s="113" t="s">
        <v>165</v>
      </c>
      <c r="B25" s="114" t="s">
        <v>166</v>
      </c>
      <c r="C25" s="115">
        <f>C26+C27</f>
        <v>1</v>
      </c>
      <c r="D25" s="116" t="str">
        <f>IF(SUBTOTAL(3,C11:C24)=SUBTOTAL(103,C11:C24),'Summary and sign-off'!$A$48,'Summary and sign-off'!$A$49)</f>
        <v>Check - there are no hidden rows with data</v>
      </c>
      <c r="E25" s="141" t="str">
        <f>IF('Summary and sign-off'!F60='Summary and sign-off'!F54,'Summary and sign-off'!A52,'Summary and sign-off'!A50)</f>
        <v>Check - each entry provides sufficient information</v>
      </c>
      <c r="F25" s="141"/>
      <c r="G25" s="2"/>
    </row>
    <row r="26" spans="1:7" ht="25.5" customHeight="1" x14ac:dyDescent="0.35">
      <c r="A26" s="54"/>
      <c r="B26" s="55" t="s">
        <v>97</v>
      </c>
      <c r="C26" s="56">
        <f>COUNTIF(C11:C24,'Summary and sign-off'!A45)</f>
        <v>1</v>
      </c>
      <c r="D26" s="14"/>
      <c r="E26" s="15"/>
      <c r="F26" s="16"/>
    </row>
    <row r="27" spans="1:7" ht="25.5" customHeight="1" x14ac:dyDescent="0.35">
      <c r="A27" s="54"/>
      <c r="B27" s="55" t="s">
        <v>98</v>
      </c>
      <c r="C27" s="56">
        <f>COUNTIF(C11:C24,'Summary and sign-off'!A46)</f>
        <v>0</v>
      </c>
      <c r="D27" s="14"/>
      <c r="E27" s="15"/>
      <c r="F27" s="16"/>
    </row>
    <row r="28" spans="1:7" ht="13" x14ac:dyDescent="0.3">
      <c r="A28" s="17"/>
      <c r="B28" s="18"/>
      <c r="C28" s="17"/>
      <c r="D28" s="19"/>
      <c r="E28" s="19"/>
      <c r="F28" s="17"/>
    </row>
    <row r="29" spans="1:7" ht="13" x14ac:dyDescent="0.3">
      <c r="A29" s="18" t="s">
        <v>155</v>
      </c>
      <c r="B29" s="18"/>
      <c r="C29" s="18"/>
      <c r="D29" s="18"/>
      <c r="E29" s="18"/>
      <c r="F29" s="18"/>
    </row>
    <row r="30" spans="1:7" ht="12.65" customHeight="1" x14ac:dyDescent="0.25">
      <c r="A30" s="20" t="s">
        <v>133</v>
      </c>
      <c r="B30" s="17"/>
      <c r="C30" s="17"/>
      <c r="D30" s="17"/>
      <c r="E30" s="17"/>
    </row>
    <row r="31" spans="1:7" ht="13" x14ac:dyDescent="0.3">
      <c r="A31" s="20" t="s">
        <v>80</v>
      </c>
      <c r="B31" s="19"/>
      <c r="C31" s="17"/>
      <c r="D31" s="17"/>
      <c r="E31" s="17"/>
      <c r="F31" s="17"/>
    </row>
    <row r="32" spans="1:7" ht="13" x14ac:dyDescent="0.3">
      <c r="A32" s="20" t="s">
        <v>167</v>
      </c>
      <c r="B32" s="21"/>
      <c r="C32" s="21"/>
      <c r="D32" s="21"/>
      <c r="E32" s="21"/>
      <c r="F32" s="21"/>
    </row>
    <row r="33" spans="1:6" ht="12.75" customHeight="1" x14ac:dyDescent="0.25">
      <c r="A33" s="20" t="s">
        <v>168</v>
      </c>
      <c r="B33" s="17"/>
      <c r="C33" s="17"/>
      <c r="D33" s="17"/>
      <c r="E33" s="17"/>
      <c r="F33" s="17"/>
    </row>
    <row r="34" spans="1:6" ht="13" customHeight="1" x14ac:dyDescent="0.25">
      <c r="A34" s="20" t="s">
        <v>169</v>
      </c>
      <c r="B34" s="17"/>
      <c r="C34" s="17"/>
      <c r="D34" s="17"/>
      <c r="E34" s="17"/>
      <c r="F34" s="17"/>
    </row>
    <row r="35" spans="1:6" x14ac:dyDescent="0.25">
      <c r="A35" s="20" t="s">
        <v>170</v>
      </c>
      <c r="C35" s="17"/>
      <c r="D35" s="17"/>
      <c r="E35" s="17"/>
      <c r="F35" s="17"/>
    </row>
    <row r="36" spans="1:6" ht="12.75" customHeight="1" x14ac:dyDescent="0.25">
      <c r="A36" s="20" t="s">
        <v>148</v>
      </c>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t="13" hidden="1" x14ac:dyDescent="0.3">
      <c r="A41" s="18"/>
      <c r="B41" s="18"/>
      <c r="C41" s="18"/>
      <c r="D41" s="18"/>
      <c r="E41" s="18"/>
      <c r="F41" s="18"/>
    </row>
    <row r="42" spans="1:6" ht="13" hidden="1" x14ac:dyDescent="0.3">
      <c r="A42" s="18"/>
      <c r="B42" s="18"/>
      <c r="C42" s="18"/>
      <c r="D42" s="18"/>
      <c r="E42" s="18"/>
      <c r="F42" s="18"/>
    </row>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4.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Emma Francis [NEMA]</cp:lastModifiedBy>
  <cp:revision/>
  <dcterms:created xsi:type="dcterms:W3CDTF">2010-10-17T20:59:02Z</dcterms:created>
  <dcterms:modified xsi:type="dcterms:W3CDTF">2024-07-30T00:33:24Z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